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2"/>
  </bookViews>
  <sheets>
    <sheet name="Conto economico" sheetId="1" r:id="rId1"/>
    <sheet name="Stato patrimoniale" sheetId="2" r:id="rId2"/>
    <sheet name="Rendiconto finanziario" sheetId="3" r:id="rId3"/>
    <sheet name="GAS" sheetId="4" r:id="rId4"/>
    <sheet name="E.E." sheetId="5" r:id="rId5"/>
    <sheet name="Ciclo Idrico" sheetId="6" r:id="rId6"/>
    <sheet name="Ambiente" sheetId="7" r:id="rId7"/>
    <sheet name="Altri Business" sheetId="8" r:id="rId8"/>
  </sheets>
  <definedNames/>
  <calcPr fullCalcOnLoad="1"/>
</workbook>
</file>

<file path=xl/sharedStrings.xml><?xml version="1.0" encoding="utf-8"?>
<sst xmlns="http://schemas.openxmlformats.org/spreadsheetml/2006/main" count="264" uniqueCount="168">
  <si>
    <t xml:space="preserve">€ /000 </t>
  </si>
  <si>
    <t>Note</t>
  </si>
  <si>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</si>
  <si>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</si>
  <si>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</si>
  <si>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</si>
  <si>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</si>
  <si>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</si>
  <si>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</si>
  <si>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</si>
  <si>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</si>
  <si>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</si>
  <si>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</si>
  <si>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</si>
  <si>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</si>
  <si>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</si>
  <si>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</si>
  <si>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</si>
  <si>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</si>
  <si>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</si>
  <si>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</si>
  <si>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</si>
  <si>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</si>
  <si>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</si>
  <si>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</si>
  <si>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 xml:space="preserve">Stato patrimoniale                                                                   € /000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</si>
  <si>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</si>
  <si>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</si>
  <si>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</si>
  <si>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</si>
  <si>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</si>
  <si>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>Partecipazioni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</si>
  <si>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</si>
  <si>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</si>
  <si>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</si>
  <si>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</si>
  <si>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</si>
  <si>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</si>
  <si>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 xml:space="preserve">Lavori in corso su ordinazione </t>
  </si>
  <si>
    <t>Altre attività correnti</t>
  </si>
  <si>
    <t>Disponibilità liquide e mezzi equivalenti</t>
  </si>
  <si>
    <t>Totale attività</t>
  </si>
  <si>
    <t>Patrimonio netto e passività</t>
  </si>
  <si>
    <t>Capitale sociale e riserve</t>
  </si>
  <si>
    <t xml:space="preserve">Capitale sociale </t>
  </si>
  <si>
    <t>-Riserva azioni proprie valore nominale</t>
  </si>
  <si>
    <t xml:space="preserve">Riserve </t>
  </si>
  <si>
    <t>-Riserva azioni proprie valore eccedente il valore nominale</t>
  </si>
  <si>
    <t>Riserva per strumenti derivati valutati al fair value </t>
  </si>
  <si>
    <t xml:space="preserve">Utile (perdita) portato a nuovo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</si>
  <si>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</si>
  <si>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</si>
  <si>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</si>
  <si>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</si>
  <si>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</si>
  <si>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>Finanziamenti – scadenti oltre l’esercizio successivo</t>
  </si>
  <si>
    <t xml:space="preserve">Trattamento fine rapporto ed altri benefici </t>
  </si>
  <si>
    <t>Fondi per rischi ed oneri</t>
  </si>
  <si>
    <t>Passività fiscali differite</t>
  </si>
  <si>
    <t>Debiti per locazioni finanziarie – scadenti oltre l’esercizio successivo</t>
  </si>
  <si>
    <t>Passività correnti</t>
  </si>
  <si>
    <t>Banche e finanziamenti – scadenti entro l’esercizio successivo</t>
  </si>
  <si>
    <t>Debiti commerciali</t>
  </si>
  <si>
    <t>Debiti tributari</t>
  </si>
  <si>
    <t>Altre passività correnti</t>
  </si>
  <si>
    <t>Totale passività</t>
  </si>
  <si>
    <t>Totale patrimonio netto e passività</t>
  </si>
  <si>
    <t>Attività di gestione</t>
  </si>
  <si>
    <t>Cash flow</t>
  </si>
  <si>
    <t>Utile di gruppo e di terzi</t>
  </si>
  <si>
    <t>Ammortamento e svalutazione immobilizzazioni materiali</t>
  </si>
  <si>
    <t>Ammortamento e svalutazione attività immateriali</t>
  </si>
  <si>
    <t xml:space="preserve">Totale cash flow </t>
  </si>
  <si>
    <t>Variazione imposte anticipate e differite</t>
  </si>
  <si>
    <t>Trattamento di fine rapporto e altri benefici:</t>
  </si>
  <si>
    <t>Fondi per rischi ed oneri:</t>
  </si>
  <si>
    <t>Capitale circolante</t>
  </si>
  <si>
    <t>Variazione crediti commerciali</t>
  </si>
  <si>
    <t>Variazioni rimanenze</t>
  </si>
  <si>
    <t>Variazione altre attività correnti</t>
  </si>
  <si>
    <t>Variazione debiti commerciali</t>
  </si>
  <si>
    <t>Variazione debiti tributari</t>
  </si>
  <si>
    <t>Variazione altre passività correnti</t>
  </si>
  <si>
    <t>Variazione capitale circolante</t>
  </si>
  <si>
    <t>Disponibilità generate dall'attività di gestione</t>
  </si>
  <si>
    <t>Attività di investimento</t>
  </si>
  <si>
    <t>Disinvestimento/(investimento) in immobilizzazioni materiali al</t>
  </si>
  <si>
    <t>netto degli investimenti/disinvestimenti netti</t>
  </si>
  <si>
    <t>Disinvestimento/(investimento) in attività immateriali al</t>
  </si>
  <si>
    <t>Avviamento</t>
  </si>
  <si>
    <t>Investimenti in partecipazioni al netto dei disinvestimenti</t>
  </si>
  <si>
    <t>(Incremento) / decremento di altre attività di investimento</t>
  </si>
  <si>
    <t>Disponibilità generate/(assorbite) dall'attività di investimento</t>
  </si>
  <si>
    <t>Attività di finanziamento</t>
  </si>
  <si>
    <t>Finanziamenti a medio/lungo termine</t>
  </si>
  <si>
    <t>Variazione delle voci di patrimonio netto</t>
  </si>
  <si>
    <t>Variazione di indebitamento bancario a breve termine</t>
  </si>
  <si>
    <t>Dividendi distribuiti</t>
  </si>
  <si>
    <t>Variazione dei debiti per locazioni finanziarie</t>
  </si>
  <si>
    <t>Variazioni strumenti finanziari - derivati</t>
  </si>
  <si>
    <t>Disponibilità generate/(assorbite) dall'attività di finanziamento</t>
  </si>
  <si>
    <t>(a+b+c)</t>
  </si>
  <si>
    <t>Variazione della posizione finanziaria netta</t>
  </si>
  <si>
    <t>Disponibilità liquide e mezzi equivalenti all'inizio dell'esercizio</t>
  </si>
  <si>
    <t>Disponibilità liquide e mezzi equivalenti alla fine dell'esercizio</t>
  </si>
  <si>
    <t>(*)  Ai sensi della Delibera Consob n.15519 del 27 luglio 2006, gli effetti dei rapporti con parti correlate sul rendiconto finanziario</t>
  </si>
  <si>
    <t>sono evidenziati nell'apposito schema di rendiconto finanziario riportato nelle pagine successive e sono ulteriormente descritti al</t>
  </si>
  <si>
    <t xml:space="preserve">Rendiconto finanziario consolidato (*)                                                          </t>
  </si>
  <si>
    <t>Dati quantitativi</t>
  </si>
  <si>
    <t>Var. Ass.</t>
  </si>
  <si>
    <t>Var. %</t>
  </si>
  <si>
    <t>Numero clienti (unità in migliaia)</t>
  </si>
  <si>
    <t>Volumi distribuiti (milioni di mcubi)</t>
  </si>
  <si>
    <t>Inc%</t>
  </si>
  <si>
    <t>Ricavi</t>
  </si>
  <si>
    <t>Costi operativi</t>
  </si>
  <si>
    <t>Margine operativo lordo</t>
  </si>
  <si>
    <t>Conto economico(mln/€)</t>
  </si>
  <si>
    <t>(mln/€)</t>
  </si>
  <si>
    <t>Margine operativo lordo area</t>
  </si>
  <si>
    <t>Margine operativo lordo gruppo</t>
  </si>
  <si>
    <t>Peso percentuale</t>
  </si>
  <si>
    <t>Conto economico (mln/€)</t>
  </si>
  <si>
    <t>Numero utenti (unità in migliaia)</t>
  </si>
  <si>
    <t>Acquedotto</t>
  </si>
  <si>
    <t>Fognatura</t>
  </si>
  <si>
    <t>Depurazione</t>
  </si>
  <si>
    <t>Dati Quantitativi (migliaia di tonnellate)</t>
  </si>
  <si>
    <t>Rifiuti urbani</t>
  </si>
  <si>
    <t>Rifiuti da mercato</t>
  </si>
  <si>
    <t>Rifiuti speciali da sottoprodotti impianti</t>
  </si>
  <si>
    <t>Clienti diretti società controllate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</si>
  <si>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</si>
  <si>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</si>
  <si>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</si>
  <si>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</si>
  <si>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</si>
  <si>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</si>
  <si>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</si>
  <si>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</si>
  <si>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Teleriscaldamento</t>
  </si>
  <si>
    <t>Volumi calore distribuiti (Gwht)</t>
  </si>
  <si>
    <t>Illuminazione pubblica</t>
  </si>
  <si>
    <t>Punti luce (migliaia)</t>
  </si>
  <si>
    <t>Comuni serviti</t>
  </si>
  <si>
    <t xml:space="preserve">Conto economico consolidato                                                          </t>
  </si>
  <si>
    <t>31 Dic 2007</t>
  </si>
  <si>
    <t>31 Dic  2008</t>
  </si>
  <si>
    <t>Strumenti finanziari – Derivati</t>
  </si>
  <si>
    <t>paragrafo 2.03 del bilancio d'esercizio.</t>
  </si>
  <si>
    <t>accantonamenti / (utilizzi)</t>
  </si>
  <si>
    <r>
      <t xml:space="preserve">Totale </t>
    </r>
    <r>
      <rPr>
        <b/>
        <i/>
        <sz val="9"/>
        <rFont val="Arial"/>
        <family val="2"/>
      </rPr>
      <t>cash flow</t>
    </r>
    <r>
      <rPr>
        <b/>
        <sz val="9"/>
        <rFont val="Arial"/>
        <family val="2"/>
      </rPr>
      <t xml:space="preserve"> prima delle variazioni del capitale circolante netto</t>
    </r>
  </si>
  <si>
    <t>(a</t>
  </si>
  <si>
    <t>(b</t>
  </si>
  <si>
    <t>(c</t>
  </si>
  <si>
    <t>Volumi venduti (Gwh)</t>
  </si>
  <si>
    <t>Volumi distribuiti (Gwh)</t>
  </si>
  <si>
    <t>Volumi venduti (milioni di mcubi):</t>
  </si>
  <si>
    <t>di cui non ricorrenti</t>
  </si>
  <si>
    <t>15.1</t>
  </si>
  <si>
    <t>+1,1 p.p.</t>
  </si>
  <si>
    <t>+0,3 p.p.</t>
  </si>
  <si>
    <t>-1,5 p.p.</t>
  </si>
  <si>
    <t>-0,7 p.p.</t>
  </si>
  <si>
    <t>+0.8 p.p.</t>
  </si>
  <si>
    <t>Volumi venduti (milioni di mcubi)*</t>
  </si>
  <si>
    <t>- di cui volumi Trading*</t>
  </si>
  <si>
    <t>* Volumi 2007 pro-forma rispetto al nuovo perimetro di consolidamento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</si>
</sst>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[$-410]dddd\ d\ mmmm\ yyyy"/>
    <numFmt numFmtId="179" formatCode="0.000"/>
    <numFmt numFmtId="180" formatCode="0.0"/>
    <numFmt numFmtId="181" formatCode="#,##0;\(#,##0.0\)"/>
    <numFmt numFmtId="182" formatCode="#,##0.0;\(#,##0.00\)"/>
    <numFmt numFmtId="183" formatCode="0.000%"/>
    <numFmt numFmtId="184" formatCode="0.0%"/>
    <numFmt numFmtId="185" formatCode="#,##0.0"/>
    <numFmt numFmtId="186" formatCode="\+#,##0;\-#,##0"/>
    <numFmt numFmtId="187" formatCode="\+#,##0.0;\-#,##0.0"/>
    <numFmt numFmtId="188" formatCode="\+0.0%;\-0.0%"/>
    <numFmt numFmtId="189" formatCode="\+#,##0.00;\-#,##0.00"/>
    <numFmt numFmtId="190" formatCode="\+#,##0.000;\-#,##0.000"/>
    <numFmt numFmtId="191" formatCode="#,##0.0;\-#,##0.0"/>
    <numFmt numFmtId="192" formatCode="\+0.0"/>
    <numFmt numFmtId="193" formatCode="\+0.0%"/>
  </numFmts>
  <fonts count="18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37" fontId="3" fillId="2" borderId="1" xfId="17" applyFont="1" applyFill="1" applyBorder="1" applyAlignment="1">
      <alignment horizontal="center" vertical="center"/>
      <protection/>
    </xf>
    <xf numFmtId="172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37" fontId="3" fillId="3" borderId="1" xfId="17" applyFont="1" applyFill="1" applyBorder="1" applyAlignment="1">
      <alignment horizontal="center" vertical="center"/>
      <protection/>
    </xf>
    <xf numFmtId="173" fontId="3" fillId="3" borderId="1" xfId="17" applyNumberFormat="1" applyFont="1" applyFill="1" applyBorder="1" applyAlignment="1" applyProtection="1" quotePrefix="1">
      <alignment horizontal="right" vertical="center" wrapText="1"/>
      <protection/>
    </xf>
    <xf numFmtId="37" fontId="4" fillId="0" borderId="0" xfId="17" applyFont="1" applyAlignment="1" applyProtection="1">
      <alignment wrapText="1"/>
      <protection hidden="1"/>
    </xf>
    <xf numFmtId="37" fontId="4" fillId="0" borderId="0" xfId="17" applyFont="1" applyAlignment="1" applyProtection="1">
      <alignment horizontal="center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4" fillId="0" borderId="0" xfId="17" applyFont="1" applyAlignment="1" applyProtection="1" quotePrefix="1">
      <alignment horizontal="left" wrapText="1"/>
      <protection hidden="1"/>
    </xf>
    <xf numFmtId="37" fontId="4" fillId="0" borderId="0" xfId="17" applyFont="1" applyAlignment="1" applyProtection="1" quotePrefix="1">
      <alignment horizontal="center"/>
      <protection hidden="1"/>
    </xf>
    <xf numFmtId="37" fontId="5" fillId="0" borderId="0" xfId="17" applyFont="1" applyFill="1" applyAlignment="1" applyProtection="1">
      <alignment horizontal="right" wrapText="1"/>
      <protection hidden="1"/>
    </xf>
    <xf numFmtId="37" fontId="6" fillId="0" borderId="0" xfId="17" applyFont="1" applyFill="1" applyBorder="1" applyProtection="1">
      <alignment/>
      <protection locked="0"/>
    </xf>
    <xf numFmtId="37" fontId="2" fillId="0" borderId="0" xfId="17" applyFont="1" applyAlignment="1" applyProtection="1">
      <alignment wrapText="1"/>
      <protection hidden="1"/>
    </xf>
    <xf numFmtId="37" fontId="2" fillId="0" borderId="0" xfId="17" applyFont="1" applyAlignment="1" applyProtection="1">
      <alignment horizontal="center"/>
      <protection hidden="1"/>
    </xf>
    <xf numFmtId="37" fontId="7" fillId="0" borderId="1" xfId="17" applyFont="1" applyFill="1" applyBorder="1" applyProtection="1">
      <alignment/>
      <protection locked="0"/>
    </xf>
    <xf numFmtId="37" fontId="7" fillId="0" borderId="0" xfId="17" applyFont="1" applyFill="1" applyBorder="1" applyProtection="1">
      <alignment/>
      <protection locked="0"/>
    </xf>
    <xf numFmtId="37" fontId="4" fillId="0" borderId="0" xfId="17" applyFont="1" applyFill="1" applyAlignment="1" applyProtection="1">
      <alignment horizontal="right"/>
      <protection hidden="1"/>
    </xf>
    <xf numFmtId="37" fontId="2" fillId="0" borderId="2" xfId="17" applyFont="1" applyBorder="1" applyAlignment="1" applyProtection="1">
      <alignment wrapText="1"/>
      <protection hidden="1"/>
    </xf>
    <xf numFmtId="37" fontId="1" fillId="0" borderId="2" xfId="17" applyFill="1" applyBorder="1" applyProtection="1">
      <alignment/>
      <protection locked="0"/>
    </xf>
    <xf numFmtId="174" fontId="1" fillId="0" borderId="0" xfId="17" applyNumberFormat="1" applyFill="1" applyBorder="1" applyProtection="1">
      <alignment/>
      <protection locked="0"/>
    </xf>
    <xf numFmtId="37" fontId="3" fillId="3" borderId="1" xfId="17" applyFont="1" applyFill="1" applyBorder="1" applyAlignment="1">
      <alignment vertical="center"/>
      <protection/>
    </xf>
    <xf numFmtId="37" fontId="4" fillId="3" borderId="1" xfId="17" applyFont="1" applyFill="1" applyBorder="1" applyAlignment="1" applyProtection="1">
      <alignment horizontal="center" vertical="center"/>
      <protection hidden="1"/>
    </xf>
    <xf numFmtId="37" fontId="2" fillId="3" borderId="1" xfId="17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2" fillId="0" borderId="0" xfId="17" applyFont="1" applyAlignment="1" applyProtection="1">
      <alignment horizontal="center" vertical="center"/>
      <protection hidden="1"/>
    </xf>
    <xf numFmtId="37" fontId="4" fillId="0" borderId="0" xfId="17" applyFont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37" fontId="4" fillId="0" borderId="0" xfId="17" applyFont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horizontal="right" vertical="center"/>
      <protection hidden="1"/>
    </xf>
    <xf numFmtId="37" fontId="1" fillId="0" borderId="0" xfId="17" applyFill="1" applyBorder="1" applyAlignment="1" applyProtection="1">
      <alignment vertical="center"/>
      <protection locked="0"/>
    </xf>
    <xf numFmtId="37" fontId="2" fillId="0" borderId="0" xfId="17" applyFont="1" applyFill="1" applyAlignment="1" applyProtection="1">
      <alignment horizontal="right" vertical="center"/>
      <protection hidden="1"/>
    </xf>
    <xf numFmtId="37" fontId="2" fillId="0" borderId="1" xfId="17" applyFont="1" applyBorder="1" applyAlignment="1" applyProtection="1">
      <alignment vertical="center"/>
      <protection hidden="1"/>
    </xf>
    <xf numFmtId="37" fontId="8" fillId="2" borderId="3" xfId="17" applyFont="1" applyFill="1" applyBorder="1" applyAlignment="1" applyProtection="1">
      <alignment vertical="center"/>
      <protection hidden="1"/>
    </xf>
    <xf numFmtId="37" fontId="2" fillId="2" borderId="3" xfId="17" applyFont="1" applyFill="1" applyBorder="1" applyAlignment="1" applyProtection="1">
      <alignment horizontal="center" vertical="center"/>
      <protection hidden="1"/>
    </xf>
    <xf numFmtId="37" fontId="2" fillId="2" borderId="3" xfId="17" applyFont="1" applyFill="1" applyBorder="1" applyAlignment="1" applyProtection="1">
      <alignment horizontal="right" vertical="center"/>
      <protection hidden="1"/>
    </xf>
    <xf numFmtId="37" fontId="3" fillId="3" borderId="1" xfId="17" applyFont="1" applyFill="1" applyBorder="1" applyAlignment="1">
      <alignment vertical="center" wrapText="1"/>
      <protection/>
    </xf>
    <xf numFmtId="0" fontId="4" fillId="3" borderId="1" xfId="17" applyNumberFormat="1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Fill="1" applyAlignment="1" applyProtection="1" quotePrefix="1">
      <alignment vertical="center" wrapText="1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8" fillId="0" borderId="0" xfId="17" applyFont="1" applyFill="1" applyAlignment="1" applyProtection="1">
      <alignment horizontal="right" vertical="center" wrapText="1"/>
      <protection hidden="1"/>
    </xf>
    <xf numFmtId="37" fontId="8" fillId="0" borderId="0" xfId="17" applyFont="1" applyAlignment="1" applyProtection="1">
      <alignment horizontal="center" vertical="center"/>
      <protection hidden="1"/>
    </xf>
    <xf numFmtId="37" fontId="8" fillId="0" borderId="0" xfId="17" applyFont="1" applyFill="1" applyAlignment="1" applyProtection="1">
      <alignment vertical="center" wrapText="1"/>
      <protection hidden="1"/>
    </xf>
    <xf numFmtId="37" fontId="2" fillId="0" borderId="4" xfId="17" applyFont="1" applyBorder="1" applyAlignment="1" applyProtection="1">
      <alignment vertical="center"/>
      <protection hidden="1"/>
    </xf>
    <xf numFmtId="37" fontId="8" fillId="2" borderId="1" xfId="17" applyFont="1" applyFill="1" applyBorder="1" applyAlignment="1" applyProtection="1">
      <alignment vertical="center" wrapText="1"/>
      <protection hidden="1"/>
    </xf>
    <xf numFmtId="0" fontId="9" fillId="2" borderId="1" xfId="0" applyFont="1" applyFill="1" applyBorder="1" applyAlignment="1">
      <alignment horizontal="center" vertical="center" wrapText="1"/>
    </xf>
    <xf numFmtId="37" fontId="7" fillId="2" borderId="1" xfId="0" applyNumberFormat="1" applyFont="1" applyFill="1" applyBorder="1" applyAlignment="1">
      <alignment horizontal="right" vertical="center" wrapText="1"/>
    </xf>
    <xf numFmtId="37" fontId="8" fillId="0" borderId="1" xfId="17" applyFont="1" applyFill="1" applyBorder="1" applyAlignment="1" applyProtection="1">
      <alignment vertical="center" wrapText="1"/>
      <protection hidden="1"/>
    </xf>
    <xf numFmtId="0" fontId="9" fillId="4" borderId="1" xfId="0" applyFont="1" applyFill="1" applyBorder="1" applyAlignment="1">
      <alignment horizontal="center" vertical="center" wrapText="1"/>
    </xf>
    <xf numFmtId="37" fontId="7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3" borderId="0" xfId="0" applyFont="1" applyFill="1" applyAlignment="1">
      <alignment wrapText="1"/>
    </xf>
    <xf numFmtId="175" fontId="10" fillId="3" borderId="0" xfId="0" applyNumberFormat="1" applyFont="1" applyFill="1" applyAlignment="1">
      <alignment/>
    </xf>
    <xf numFmtId="14" fontId="10" fillId="3" borderId="0" xfId="0" applyNumberFormat="1" applyFont="1" applyFill="1" applyAlignment="1">
      <alignment/>
    </xf>
    <xf numFmtId="14" fontId="10" fillId="3" borderId="0" xfId="0" applyNumberFormat="1" applyFont="1" applyFill="1" applyAlignment="1">
      <alignment horizontal="right"/>
    </xf>
    <xf numFmtId="14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5" fontId="10" fillId="0" borderId="0" xfId="0" applyNumberFormat="1" applyFont="1" applyFill="1" applyAlignment="1">
      <alignment/>
    </xf>
    <xf numFmtId="14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right"/>
    </xf>
    <xf numFmtId="176" fontId="11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right"/>
    </xf>
    <xf numFmtId="0" fontId="10" fillId="0" borderId="1" xfId="0" applyFont="1" applyFill="1" applyBorder="1" applyAlignment="1">
      <alignment wrapText="1"/>
    </xf>
    <xf numFmtId="176" fontId="11" fillId="0" borderId="1" xfId="0" applyNumberFormat="1" applyFont="1" applyFill="1" applyBorder="1" applyAlignment="1">
      <alignment/>
    </xf>
    <xf numFmtId="176" fontId="10" fillId="0" borderId="1" xfId="0" applyNumberFormat="1" applyFont="1" applyFill="1" applyBorder="1" applyAlignment="1">
      <alignment/>
    </xf>
    <xf numFmtId="176" fontId="10" fillId="0" borderId="1" xfId="15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10" fillId="0" borderId="5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/>
    </xf>
    <xf numFmtId="176" fontId="10" fillId="0" borderId="6" xfId="0" applyNumberFormat="1" applyFont="1" applyFill="1" applyBorder="1" applyAlignment="1">
      <alignment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/>
    </xf>
    <xf numFmtId="0" fontId="12" fillId="3" borderId="7" xfId="0" applyFont="1" applyFill="1" applyBorder="1" applyAlignment="1">
      <alignment horizontal="center" vertical="center" wrapText="1"/>
    </xf>
    <xf numFmtId="15" fontId="12" fillId="3" borderId="4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15" fontId="12" fillId="3" borderId="8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2" fillId="3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3" borderId="7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1" fillId="0" borderId="0" xfId="0" applyFont="1" applyFill="1" applyAlignment="1">
      <alignment horizontal="right" wrapText="1"/>
    </xf>
    <xf numFmtId="0" fontId="15" fillId="0" borderId="0" xfId="0" applyFont="1" applyAlignment="1">
      <alignment/>
    </xf>
    <xf numFmtId="0" fontId="12" fillId="0" borderId="11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37" fontId="4" fillId="0" borderId="13" xfId="17" applyFont="1" applyBorder="1" applyAlignment="1" applyProtection="1">
      <alignment wrapText="1"/>
      <protection hidden="1"/>
    </xf>
    <xf numFmtId="37" fontId="4" fillId="0" borderId="13" xfId="17" applyFont="1" applyBorder="1" applyAlignment="1" applyProtection="1">
      <alignment horizontal="center"/>
      <protection hidden="1"/>
    </xf>
    <xf numFmtId="37" fontId="1" fillId="0" borderId="13" xfId="17" applyFill="1" applyBorder="1" applyProtection="1">
      <alignment/>
      <protection locked="0"/>
    </xf>
    <xf numFmtId="37" fontId="2" fillId="0" borderId="0" xfId="17" applyFont="1" applyBorder="1" applyAlignment="1" applyProtection="1">
      <alignment vertical="center"/>
      <protection hidden="1"/>
    </xf>
    <xf numFmtId="175" fontId="10" fillId="3" borderId="7" xfId="0" applyNumberFormat="1" applyFont="1" applyFill="1" applyBorder="1" applyAlignment="1">
      <alignment/>
    </xf>
    <xf numFmtId="175" fontId="10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176" fontId="11" fillId="0" borderId="11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176" fontId="11" fillId="0" borderId="14" xfId="0" applyNumberFormat="1" applyFont="1" applyFill="1" applyBorder="1" applyAlignment="1">
      <alignment/>
    </xf>
    <xf numFmtId="176" fontId="10" fillId="0" borderId="15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left"/>
    </xf>
    <xf numFmtId="176" fontId="11" fillId="0" borderId="0" xfId="15" applyNumberFormat="1" applyFont="1" applyFill="1" applyBorder="1" applyAlignment="1">
      <alignment horizontal="left"/>
    </xf>
    <xf numFmtId="180" fontId="12" fillId="0" borderId="0" xfId="0" applyNumberFormat="1" applyFont="1" applyBorder="1" applyAlignment="1">
      <alignment wrapText="1"/>
    </xf>
    <xf numFmtId="181" fontId="13" fillId="0" borderId="0" xfId="0" applyNumberFormat="1" applyFont="1" applyBorder="1" applyAlignment="1">
      <alignment wrapText="1"/>
    </xf>
    <xf numFmtId="182" fontId="13" fillId="0" borderId="0" xfId="0" applyNumberFormat="1" applyFont="1" applyBorder="1" applyAlignment="1">
      <alignment wrapText="1"/>
    </xf>
    <xf numFmtId="184" fontId="13" fillId="0" borderId="0" xfId="0" applyNumberFormat="1" applyFont="1" applyBorder="1" applyAlignment="1">
      <alignment wrapText="1"/>
    </xf>
    <xf numFmtId="184" fontId="12" fillId="0" borderId="0" xfId="0" applyNumberFormat="1" applyFont="1" applyBorder="1" applyAlignment="1">
      <alignment wrapText="1"/>
    </xf>
    <xf numFmtId="184" fontId="13" fillId="0" borderId="2" xfId="0" applyNumberFormat="1" applyFont="1" applyBorder="1" applyAlignment="1">
      <alignment wrapText="1"/>
    </xf>
    <xf numFmtId="0" fontId="12" fillId="0" borderId="14" xfId="0" applyFont="1" applyBorder="1" applyAlignment="1">
      <alignment horizontal="left" wrapText="1"/>
    </xf>
    <xf numFmtId="180" fontId="12" fillId="0" borderId="1" xfId="0" applyNumberFormat="1" applyFont="1" applyBorder="1" applyAlignment="1">
      <alignment wrapText="1"/>
    </xf>
    <xf numFmtId="184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184" fontId="13" fillId="0" borderId="1" xfId="0" applyNumberFormat="1" applyFont="1" applyBorder="1" applyAlignment="1">
      <alignment wrapText="1"/>
    </xf>
    <xf numFmtId="185" fontId="13" fillId="0" borderId="0" xfId="0" applyNumberFormat="1" applyFont="1" applyBorder="1" applyAlignment="1">
      <alignment wrapText="1"/>
    </xf>
    <xf numFmtId="187" fontId="13" fillId="0" borderId="0" xfId="0" applyNumberFormat="1" applyFont="1" applyBorder="1" applyAlignment="1">
      <alignment wrapText="1"/>
    </xf>
    <xf numFmtId="187" fontId="13" fillId="0" borderId="2" xfId="0" applyNumberFormat="1" applyFont="1" applyBorder="1" applyAlignment="1">
      <alignment wrapText="1"/>
    </xf>
    <xf numFmtId="188" fontId="13" fillId="0" borderId="9" xfId="0" applyNumberFormat="1" applyFont="1" applyBorder="1" applyAlignment="1">
      <alignment wrapText="1"/>
    </xf>
    <xf numFmtId="188" fontId="13" fillId="0" borderId="10" xfId="0" applyNumberFormat="1" applyFont="1" applyBorder="1" applyAlignment="1">
      <alignment wrapText="1"/>
    </xf>
    <xf numFmtId="0" fontId="13" fillId="0" borderId="12" xfId="0" applyFont="1" applyBorder="1" applyAlignment="1">
      <alignment horizontal="right" wrapText="1"/>
    </xf>
    <xf numFmtId="180" fontId="13" fillId="0" borderId="0" xfId="0" applyNumberFormat="1" applyFont="1" applyBorder="1" applyAlignment="1">
      <alignment wrapText="1"/>
    </xf>
    <xf numFmtId="188" fontId="12" fillId="0" borderId="9" xfId="0" applyNumberFormat="1" applyFont="1" applyBorder="1" applyAlignment="1">
      <alignment wrapText="1"/>
    </xf>
    <xf numFmtId="187" fontId="12" fillId="0" borderId="0" xfId="0" applyNumberFormat="1" applyFont="1" applyBorder="1" applyAlignment="1">
      <alignment wrapText="1"/>
    </xf>
    <xf numFmtId="187" fontId="13" fillId="0" borderId="0" xfId="0" applyNumberFormat="1" applyFont="1" applyBorder="1" applyAlignment="1">
      <alignment wrapText="1"/>
    </xf>
    <xf numFmtId="188" fontId="13" fillId="0" borderId="9" xfId="0" applyNumberFormat="1" applyFont="1" applyBorder="1" applyAlignment="1">
      <alignment wrapText="1"/>
    </xf>
    <xf numFmtId="188" fontId="13" fillId="0" borderId="10" xfId="0" applyNumberFormat="1" applyFont="1" applyBorder="1" applyAlignment="1">
      <alignment wrapText="1"/>
    </xf>
    <xf numFmtId="182" fontId="12" fillId="0" borderId="0" xfId="0" applyNumberFormat="1" applyFont="1" applyBorder="1" applyAlignment="1">
      <alignment wrapText="1"/>
    </xf>
    <xf numFmtId="187" fontId="12" fillId="0" borderId="1" xfId="0" applyNumberFormat="1" applyFont="1" applyBorder="1" applyAlignment="1">
      <alignment wrapText="1"/>
    </xf>
    <xf numFmtId="188" fontId="12" fillId="0" borderId="16" xfId="0" applyNumberFormat="1" applyFont="1" applyBorder="1" applyAlignment="1">
      <alignment wrapText="1"/>
    </xf>
    <xf numFmtId="0" fontId="13" fillId="0" borderId="11" xfId="0" applyFont="1" applyBorder="1" applyAlignment="1">
      <alignment horizontal="right" wrapText="1"/>
    </xf>
    <xf numFmtId="182" fontId="12" fillId="0" borderId="1" xfId="0" applyNumberFormat="1" applyFont="1" applyBorder="1" applyAlignment="1">
      <alignment wrapText="1"/>
    </xf>
    <xf numFmtId="0" fontId="13" fillId="0" borderId="2" xfId="0" applyFont="1" applyBorder="1" applyAlignment="1" quotePrefix="1">
      <alignment horizontal="right" wrapText="1"/>
    </xf>
    <xf numFmtId="186" fontId="13" fillId="0" borderId="2" xfId="0" applyNumberFormat="1" applyFont="1" applyBorder="1" applyAlignment="1">
      <alignment wrapText="1"/>
    </xf>
    <xf numFmtId="37" fontId="4" fillId="0" borderId="2" xfId="17" applyFont="1" applyBorder="1" applyAlignment="1" applyProtection="1">
      <alignment horizontal="center"/>
      <protection hidden="1"/>
    </xf>
    <xf numFmtId="191" fontId="12" fillId="0" borderId="0" xfId="0" applyNumberFormat="1" applyFont="1" applyBorder="1" applyAlignment="1">
      <alignment wrapText="1"/>
    </xf>
    <xf numFmtId="192" fontId="12" fillId="0" borderId="1" xfId="0" applyNumberFormat="1" applyFont="1" applyBorder="1" applyAlignment="1">
      <alignment wrapText="1"/>
    </xf>
    <xf numFmtId="193" fontId="12" fillId="0" borderId="9" xfId="18" applyNumberFormat="1" applyFont="1" applyBorder="1" applyAlignment="1">
      <alignment wrapText="1"/>
    </xf>
    <xf numFmtId="193" fontId="13" fillId="0" borderId="9" xfId="18" applyNumberFormat="1" applyFont="1" applyBorder="1" applyAlignment="1">
      <alignment wrapText="1"/>
    </xf>
    <xf numFmtId="193" fontId="12" fillId="0" borderId="16" xfId="18" applyNumberFormat="1" applyFont="1" applyBorder="1" applyAlignment="1">
      <alignment wrapText="1"/>
    </xf>
    <xf numFmtId="191" fontId="12" fillId="0" borderId="1" xfId="0" applyNumberFormat="1" applyFont="1" applyBorder="1" applyAlignment="1">
      <alignment wrapText="1"/>
    </xf>
    <xf numFmtId="0" fontId="13" fillId="0" borderId="2" xfId="0" applyFont="1" applyFill="1" applyBorder="1" applyAlignment="1" quotePrefix="1">
      <alignment horizontal="right" wrapText="1"/>
    </xf>
    <xf numFmtId="185" fontId="12" fillId="0" borderId="0" xfId="0" applyNumberFormat="1" applyFont="1" applyBorder="1" applyAlignment="1">
      <alignment wrapText="1"/>
    </xf>
    <xf numFmtId="0" fontId="13" fillId="0" borderId="12" xfId="0" applyFont="1" applyBorder="1" applyAlignment="1" quotePrefix="1">
      <alignment horizontal="right" wrapText="1"/>
    </xf>
    <xf numFmtId="188" fontId="13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185" fontId="13" fillId="0" borderId="2" xfId="0" applyNumberFormat="1" applyFont="1" applyBorder="1" applyAlignment="1">
      <alignment wrapText="1"/>
    </xf>
    <xf numFmtId="185" fontId="12" fillId="0" borderId="1" xfId="0" applyNumberFormat="1" applyFont="1" applyBorder="1" applyAlignment="1">
      <alignment wrapText="1"/>
    </xf>
    <xf numFmtId="176" fontId="11" fillId="0" borderId="9" xfId="0" applyNumberFormat="1" applyFont="1" applyFill="1" applyBorder="1" applyAlignment="1">
      <alignment/>
    </xf>
    <xf numFmtId="176" fontId="10" fillId="0" borderId="9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1285875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5"/>
  <sheetViews>
    <sheetView workbookViewId="0" topLeftCell="A19">
      <selection activeCell="F20" sqref="F20"/>
    </sheetView>
  </sheetViews>
  <sheetFormatPr defaultColWidth="9.140625" defaultRowHeight="12.75"/>
  <cols>
    <col min="1" max="1" width="51.140625" style="0" customWidth="1"/>
  </cols>
  <sheetData>
    <row r="3" ht="25.5" customHeight="1"/>
    <row r="4" spans="1:4" ht="12.75">
      <c r="A4" s="1" t="s">
        <v>145</v>
      </c>
      <c r="B4" s="2"/>
      <c r="C4" s="3"/>
      <c r="D4" s="3"/>
    </row>
    <row r="5" spans="1:4" ht="12.75">
      <c r="A5" s="4" t="s">
        <v>0</v>
      </c>
      <c r="B5" s="5" t="s">
        <v>1</v>
      </c>
      <c r="C5" s="6">
        <v>39447</v>
      </c>
      <c r="D5" s="6">
        <v>39813</v>
      </c>
    </row>
    <row r="6" spans="1:4" ht="12.75">
      <c r="A6" s="7" t="s">
        <v>2</v>
      </c>
      <c r="B6" s="8">
        <v>4</v>
      </c>
      <c r="C6" s="9">
        <v>2863297.92996</v>
      </c>
      <c r="D6" s="9">
        <v>3716336</v>
      </c>
    </row>
    <row r="7" spans="1:4" ht="12" customHeight="1">
      <c r="A7" s="7" t="s">
        <v>3</v>
      </c>
      <c r="B7" s="8">
        <v>4</v>
      </c>
      <c r="C7" s="9">
        <v>-4249.22276</v>
      </c>
      <c r="D7" s="9">
        <v>2604</v>
      </c>
    </row>
    <row r="8" spans="1:4" ht="12.75">
      <c r="A8" s="7" t="s">
        <v>4</v>
      </c>
      <c r="B8" s="8">
        <v>5</v>
      </c>
      <c r="C8" s="9">
        <v>46038.09985</v>
      </c>
      <c r="D8" s="9">
        <v>73081</v>
      </c>
    </row>
    <row r="9" spans="1:4" ht="12.75">
      <c r="A9" s="7" t="s">
        <v>5</v>
      </c>
      <c r="B9" s="8"/>
      <c r="C9" s="10"/>
      <c r="D9" s="10"/>
    </row>
    <row r="10" spans="1:4" ht="12.75">
      <c r="A10" s="11" t="s">
        <v>6</v>
      </c>
      <c r="B10" s="12">
        <v>6</v>
      </c>
      <c r="C10" s="9">
        <v>-1613915.98024</v>
      </c>
      <c r="D10" s="9">
        <v>-2421439</v>
      </c>
    </row>
    <row r="11" spans="1:4" ht="12.75">
      <c r="A11" s="7" t="s">
        <v>7</v>
      </c>
      <c r="B11" s="8">
        <v>7</v>
      </c>
      <c r="C11" s="9">
        <v>-724693.70375</v>
      </c>
      <c r="D11" s="9">
        <v>-716045</v>
      </c>
    </row>
    <row r="12" spans="1:4" ht="12.75">
      <c r="A12" s="7" t="s">
        <v>8</v>
      </c>
      <c r="B12" s="8">
        <v>8</v>
      </c>
      <c r="C12" s="9">
        <v>-300911.70517000003</v>
      </c>
      <c r="D12" s="9">
        <v>-331078</v>
      </c>
    </row>
    <row r="13" spans="1:3" ht="12.75">
      <c r="A13" s="13" t="s">
        <v>158</v>
      </c>
      <c r="B13" s="8"/>
      <c r="C13" s="9">
        <v>5278</v>
      </c>
    </row>
    <row r="14" spans="1:4" ht="12.75">
      <c r="A14" s="7" t="s">
        <v>9</v>
      </c>
      <c r="B14" s="8">
        <v>9</v>
      </c>
      <c r="C14" s="9">
        <v>-232797.47427</v>
      </c>
      <c r="D14" s="9">
        <v>-247556</v>
      </c>
    </row>
    <row r="15" spans="1:4" ht="12.75">
      <c r="A15" s="7" t="s">
        <v>10</v>
      </c>
      <c r="B15" s="8">
        <v>10</v>
      </c>
      <c r="C15" s="9">
        <v>-50399.251090000005</v>
      </c>
      <c r="D15" s="9">
        <v>-43688</v>
      </c>
    </row>
    <row r="16" spans="1:4" ht="12.75">
      <c r="A16" s="7" t="s">
        <v>11</v>
      </c>
      <c r="B16" s="12">
        <v>11</v>
      </c>
      <c r="C16" s="9">
        <v>238211.86866</v>
      </c>
      <c r="D16" s="9">
        <v>248530</v>
      </c>
    </row>
    <row r="17" spans="1:4" ht="12.75">
      <c r="A17" s="7"/>
      <c r="B17" s="8"/>
      <c r="C17" s="10"/>
      <c r="D17" s="10"/>
    </row>
    <row r="18" spans="1:4" ht="12.75">
      <c r="A18" s="15" t="s">
        <v>12</v>
      </c>
      <c r="B18" s="16"/>
      <c r="C18" s="17">
        <f>SUM(C6:C16)-C13</f>
        <v>220580.56118999998</v>
      </c>
      <c r="D18" s="17">
        <f>SUM(D6:D16)</f>
        <v>280745</v>
      </c>
    </row>
    <row r="19" spans="1:4" ht="12.75">
      <c r="A19" s="7"/>
      <c r="B19" s="16"/>
      <c r="C19" s="18"/>
      <c r="D19" s="18"/>
    </row>
    <row r="20" spans="1:4" ht="12.75">
      <c r="A20" s="7" t="s">
        <v>13</v>
      </c>
      <c r="B20" s="8">
        <v>12</v>
      </c>
      <c r="C20" s="19">
        <v>1235</v>
      </c>
      <c r="D20" s="19">
        <v>2123</v>
      </c>
    </row>
    <row r="21" spans="1:4" ht="12.75">
      <c r="A21" s="7" t="s">
        <v>14</v>
      </c>
      <c r="B21" s="8">
        <v>13</v>
      </c>
      <c r="C21" s="19">
        <v>28599</v>
      </c>
      <c r="D21" s="19">
        <v>22162</v>
      </c>
    </row>
    <row r="22" spans="1:4" ht="12.75">
      <c r="A22" s="7" t="s">
        <v>15</v>
      </c>
      <c r="B22" s="8">
        <v>14</v>
      </c>
      <c r="C22" s="19">
        <v>-107875</v>
      </c>
      <c r="D22" s="19">
        <v>-116169</v>
      </c>
    </row>
    <row r="23" spans="1:4" ht="12.75">
      <c r="A23" s="7"/>
      <c r="B23" s="8"/>
      <c r="C23" s="10"/>
      <c r="D23" s="10"/>
    </row>
    <row r="24" spans="1:4" ht="12.75">
      <c r="A24" s="15" t="s">
        <v>16</v>
      </c>
      <c r="B24" s="16"/>
      <c r="C24" s="17">
        <f>SUM(C18:C22)</f>
        <v>142539.56118999998</v>
      </c>
      <c r="D24" s="17">
        <f>SUM(D18:D22)</f>
        <v>188861</v>
      </c>
    </row>
    <row r="25" spans="1:4" ht="12.75">
      <c r="A25" s="15"/>
      <c r="B25" s="16"/>
      <c r="C25" s="18"/>
      <c r="D25" s="18"/>
    </row>
    <row r="26" spans="1:4" ht="12.75">
      <c r="A26" s="7" t="s">
        <v>17</v>
      </c>
      <c r="B26" s="8">
        <v>15</v>
      </c>
      <c r="C26" s="19">
        <v>-32637</v>
      </c>
      <c r="D26" s="19">
        <v>-78597</v>
      </c>
    </row>
    <row r="27" spans="1:4" ht="12.75">
      <c r="A27" s="13" t="s">
        <v>158</v>
      </c>
      <c r="B27" s="8"/>
      <c r="C27" s="9">
        <v>32930</v>
      </c>
      <c r="D27" s="14"/>
    </row>
    <row r="28" spans="1:4" ht="12.75">
      <c r="A28" s="15" t="s">
        <v>18</v>
      </c>
      <c r="B28" s="16"/>
      <c r="C28" s="17">
        <f>SUM(C24:C26)</f>
        <v>109902.56118999998</v>
      </c>
      <c r="D28" s="17">
        <f>SUM(D24:D26)</f>
        <v>110264</v>
      </c>
    </row>
    <row r="29" spans="1:4" ht="12.75">
      <c r="A29" s="7" t="s">
        <v>19</v>
      </c>
      <c r="B29" s="8"/>
      <c r="C29" s="9"/>
      <c r="D29" s="9"/>
    </row>
    <row r="30" spans="1:4" ht="12.75">
      <c r="A30" s="7" t="s">
        <v>20</v>
      </c>
      <c r="B30" s="8"/>
      <c r="C30" s="19">
        <v>96246</v>
      </c>
      <c r="D30" s="19">
        <v>94765</v>
      </c>
    </row>
    <row r="31" spans="1:4" ht="12.75">
      <c r="A31" s="7" t="s">
        <v>21</v>
      </c>
      <c r="B31" s="8"/>
      <c r="C31" s="19">
        <v>13657</v>
      </c>
      <c r="D31" s="19">
        <v>15499</v>
      </c>
    </row>
    <row r="32" spans="1:4" ht="12.75">
      <c r="A32" s="20" t="s">
        <v>22</v>
      </c>
      <c r="B32" s="142" t="s">
        <v>159</v>
      </c>
      <c r="C32" s="21"/>
      <c r="D32" s="21"/>
    </row>
    <row r="33" spans="1:4" ht="12.75">
      <c r="A33" s="15" t="s">
        <v>23</v>
      </c>
      <c r="B33" s="8"/>
      <c r="C33" s="22">
        <v>0.095</v>
      </c>
      <c r="D33" s="22">
        <v>0.092</v>
      </c>
    </row>
    <row r="34" spans="1:4" ht="13.5" thickBot="1">
      <c r="A34" s="15" t="s">
        <v>24</v>
      </c>
      <c r="B34" s="8"/>
      <c r="C34" s="22">
        <v>0.095</v>
      </c>
      <c r="D34" s="22">
        <v>0.092</v>
      </c>
    </row>
    <row r="35" spans="1:4" ht="12.75">
      <c r="A35" s="99"/>
      <c r="B35" s="100"/>
      <c r="C35" s="101"/>
      <c r="D35" s="101"/>
    </row>
  </sheetData>
  <printOptions/>
  <pageMargins left="0.75" right="0.75" top="1" bottom="1" header="0.5" footer="0.5"/>
  <pageSetup horizontalDpi="600" verticalDpi="600" orientation="portrait" paperSize="9" r:id="rId2"/>
  <ignoredErrors>
    <ignoredError sqref="C18:D18" formulaRange="1" unlockedFormula="1"/>
    <ignoredError sqref="C24:D24 C28:D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59"/>
  <sheetViews>
    <sheetView workbookViewId="0" topLeftCell="A34">
      <selection activeCell="G50" sqref="G50"/>
    </sheetView>
  </sheetViews>
  <sheetFormatPr defaultColWidth="9.140625" defaultRowHeight="12.75"/>
  <cols>
    <col min="1" max="1" width="49.57421875" style="0" bestFit="1" customWidth="1"/>
  </cols>
  <sheetData>
    <row r="5" spans="1:4" ht="25.5">
      <c r="A5" s="1" t="s">
        <v>25</v>
      </c>
      <c r="B5" s="2" t="s">
        <v>1</v>
      </c>
      <c r="C5" s="3" t="s">
        <v>146</v>
      </c>
      <c r="D5" s="3" t="s">
        <v>147</v>
      </c>
    </row>
    <row r="6" spans="1:4" ht="12.75">
      <c r="A6" s="23" t="s">
        <v>26</v>
      </c>
      <c r="B6" s="24"/>
      <c r="C6" s="25"/>
      <c r="D6" s="24"/>
    </row>
    <row r="7" spans="1:4" ht="12.75">
      <c r="A7" s="26" t="s">
        <v>27</v>
      </c>
      <c r="B7" s="27"/>
      <c r="C7" s="28"/>
      <c r="D7" s="27"/>
    </row>
    <row r="8" spans="1:4" ht="12.75">
      <c r="A8" s="29" t="s">
        <v>28</v>
      </c>
      <c r="B8" s="30">
        <v>16</v>
      </c>
      <c r="C8" s="31">
        <v>2546027.76062</v>
      </c>
      <c r="D8" s="31">
        <v>2889134</v>
      </c>
    </row>
    <row r="9" spans="1:4" ht="12.75">
      <c r="A9" s="29" t="s">
        <v>29</v>
      </c>
      <c r="B9" s="30">
        <v>17</v>
      </c>
      <c r="C9" s="31">
        <v>219304.52144</v>
      </c>
      <c r="D9" s="31">
        <v>197190</v>
      </c>
    </row>
    <row r="10" spans="1:4" ht="12.75">
      <c r="A10" s="29" t="s">
        <v>30</v>
      </c>
      <c r="B10" s="30">
        <v>18</v>
      </c>
      <c r="C10" s="31">
        <v>316620.87020999996</v>
      </c>
      <c r="D10" s="31">
        <v>372696</v>
      </c>
    </row>
    <row r="11" spans="1:4" ht="12.75">
      <c r="A11" s="29" t="s">
        <v>31</v>
      </c>
      <c r="B11" s="30">
        <v>19</v>
      </c>
      <c r="C11" s="31">
        <v>121728.53287000001</v>
      </c>
      <c r="D11" s="31">
        <v>98524</v>
      </c>
    </row>
    <row r="12" spans="1:4" ht="12.75">
      <c r="A12" s="29" t="s">
        <v>32</v>
      </c>
      <c r="B12" s="30">
        <v>20</v>
      </c>
      <c r="C12" s="31">
        <v>6802.305240000001</v>
      </c>
      <c r="D12" s="31">
        <v>8597</v>
      </c>
    </row>
    <row r="13" spans="1:4" ht="12.75">
      <c r="A13" s="29" t="s">
        <v>33</v>
      </c>
      <c r="B13" s="30">
        <v>21</v>
      </c>
      <c r="C13" s="31">
        <v>45079.90618</v>
      </c>
      <c r="D13" s="31">
        <v>60329</v>
      </c>
    </row>
    <row r="14" spans="1:4" ht="12.75">
      <c r="A14" s="29" t="s">
        <v>148</v>
      </c>
      <c r="B14" s="30">
        <v>22</v>
      </c>
      <c r="C14" s="31">
        <v>9685.039369999999</v>
      </c>
      <c r="D14" s="31">
        <v>241</v>
      </c>
    </row>
    <row r="15" spans="1:4" ht="12.75">
      <c r="A15" s="33"/>
      <c r="B15" s="27"/>
      <c r="C15" s="34">
        <f>SUM(C8:C14)</f>
        <v>3265248.9359299997</v>
      </c>
      <c r="D15" s="34">
        <f>SUM(D8:D14)</f>
        <v>3626711</v>
      </c>
    </row>
    <row r="16" spans="1:4" ht="12.75">
      <c r="A16" s="26" t="s">
        <v>35</v>
      </c>
      <c r="B16" s="27"/>
      <c r="C16" s="28"/>
      <c r="D16" s="28"/>
    </row>
    <row r="17" spans="1:4" ht="12.75">
      <c r="A17" s="29" t="s">
        <v>36</v>
      </c>
      <c r="B17" s="30">
        <v>23</v>
      </c>
      <c r="C17" s="31">
        <v>49991.52116</v>
      </c>
      <c r="D17" s="31">
        <v>60735</v>
      </c>
    </row>
    <row r="18" spans="1:4" ht="12.75">
      <c r="A18" s="29" t="s">
        <v>37</v>
      </c>
      <c r="B18" s="30">
        <v>24</v>
      </c>
      <c r="C18" s="31">
        <v>1005691.83516</v>
      </c>
      <c r="D18" s="31">
        <v>1161295</v>
      </c>
    </row>
    <row r="19" spans="1:4" ht="12.75">
      <c r="A19" s="29" t="s">
        <v>38</v>
      </c>
      <c r="B19" s="30">
        <v>25</v>
      </c>
      <c r="C19" s="31">
        <v>18406.97438</v>
      </c>
      <c r="D19" s="31">
        <v>21704</v>
      </c>
    </row>
    <row r="20" spans="1:4" ht="12.75">
      <c r="A20" s="29" t="s">
        <v>32</v>
      </c>
      <c r="B20" s="30">
        <v>26</v>
      </c>
      <c r="C20" s="31">
        <v>15214.163859999999</v>
      </c>
      <c r="D20" s="31">
        <v>7655</v>
      </c>
    </row>
    <row r="21" spans="1:4" ht="12.75">
      <c r="A21" s="29" t="s">
        <v>34</v>
      </c>
      <c r="B21" s="30">
        <v>22</v>
      </c>
      <c r="C21" s="31">
        <v>8309.462440000001</v>
      </c>
      <c r="D21" s="31">
        <v>300387</v>
      </c>
    </row>
    <row r="22" spans="1:4" ht="12.75">
      <c r="A22" s="29" t="s">
        <v>39</v>
      </c>
      <c r="B22" s="30">
        <v>27</v>
      </c>
      <c r="C22" s="31">
        <v>200361.61583000002</v>
      </c>
      <c r="D22" s="31">
        <v>133625</v>
      </c>
    </row>
    <row r="23" spans="1:4" ht="12.75">
      <c r="A23" s="29" t="s">
        <v>40</v>
      </c>
      <c r="B23" s="30">
        <v>28</v>
      </c>
      <c r="C23" s="31">
        <v>211014.24366</v>
      </c>
      <c r="D23" s="31">
        <v>193635</v>
      </c>
    </row>
    <row r="24" spans="1:4" ht="12.75">
      <c r="A24" s="33"/>
      <c r="B24" s="27"/>
      <c r="C24" s="34">
        <f>SUM(C17:C23)</f>
        <v>1508989.8164899999</v>
      </c>
      <c r="D24" s="34">
        <f>SUM(D17:D23)</f>
        <v>1879036</v>
      </c>
    </row>
    <row r="25" spans="1:4" ht="13.5" thickBot="1">
      <c r="A25" s="35" t="s">
        <v>41</v>
      </c>
      <c r="B25" s="36"/>
      <c r="C25" s="37">
        <f>C15+C24</f>
        <v>4774238.75242</v>
      </c>
      <c r="D25" s="37">
        <f>D15+D24</f>
        <v>5505747</v>
      </c>
    </row>
    <row r="28" spans="1:4" ht="12.75">
      <c r="A28" s="38" t="s">
        <v>42</v>
      </c>
      <c r="B28" s="24"/>
      <c r="C28" s="39"/>
      <c r="D28" s="39"/>
    </row>
    <row r="29" spans="1:4" ht="12.75">
      <c r="A29" s="40" t="s">
        <v>43</v>
      </c>
      <c r="B29" s="41">
        <v>29</v>
      </c>
      <c r="C29" s="28"/>
      <c r="D29" s="28"/>
    </row>
    <row r="30" spans="1:4" ht="12.75">
      <c r="A30" s="42" t="s">
        <v>44</v>
      </c>
      <c r="B30" s="30"/>
      <c r="C30" s="31">
        <v>1016752.029</v>
      </c>
      <c r="D30" s="31">
        <v>1032738</v>
      </c>
    </row>
    <row r="31" spans="1:4" ht="12.75">
      <c r="A31" s="43" t="s">
        <v>45</v>
      </c>
      <c r="B31" s="30"/>
      <c r="C31" s="31">
        <v>-617</v>
      </c>
      <c r="D31" s="31">
        <v>-2300</v>
      </c>
    </row>
    <row r="32" spans="1:4" ht="12.75">
      <c r="A32" s="42" t="s">
        <v>46</v>
      </c>
      <c r="B32" s="30"/>
      <c r="C32" s="31">
        <v>376364.64668</v>
      </c>
      <c r="D32" s="31">
        <v>413301</v>
      </c>
    </row>
    <row r="33" spans="1:4" ht="12.75">
      <c r="A33" s="43" t="s">
        <v>47</v>
      </c>
      <c r="B33" s="30"/>
      <c r="C33" s="31">
        <v>-1210.629</v>
      </c>
      <c r="D33" s="31">
        <v>-1529</v>
      </c>
    </row>
    <row r="34" spans="1:4" ht="12.75">
      <c r="A34" s="42" t="s">
        <v>48</v>
      </c>
      <c r="B34" s="30"/>
      <c r="C34" s="31">
        <v>4365.357190000001</v>
      </c>
      <c r="D34" s="31">
        <v>-16125</v>
      </c>
    </row>
    <row r="35" spans="1:4" ht="12.75">
      <c r="A35" s="42" t="s">
        <v>49</v>
      </c>
      <c r="B35" s="30"/>
      <c r="C35" s="31">
        <v>0</v>
      </c>
      <c r="D35" s="31">
        <v>4383</v>
      </c>
    </row>
    <row r="36" spans="1:4" ht="12.75">
      <c r="A36" s="42" t="s">
        <v>50</v>
      </c>
      <c r="B36" s="30"/>
      <c r="C36" s="31">
        <v>96246.42028</v>
      </c>
      <c r="D36" s="31">
        <v>94765</v>
      </c>
    </row>
    <row r="37" spans="1:4" ht="12.75">
      <c r="A37" s="40" t="s">
        <v>51</v>
      </c>
      <c r="B37" s="27"/>
      <c r="C37" s="34">
        <f>SUM(C30:C36)</f>
        <v>1491900.8241499998</v>
      </c>
      <c r="D37" s="34">
        <f>SUM(D30:D36)</f>
        <v>1525233</v>
      </c>
    </row>
    <row r="38" spans="1:4" ht="12.75">
      <c r="A38" s="44" t="s">
        <v>52</v>
      </c>
      <c r="B38" s="41"/>
      <c r="C38" s="32">
        <v>46691.8</v>
      </c>
      <c r="D38" s="31">
        <v>53892</v>
      </c>
    </row>
    <row r="39" spans="1:4" ht="12.75">
      <c r="A39" s="40" t="s">
        <v>53</v>
      </c>
      <c r="B39" s="27"/>
      <c r="C39" s="34">
        <f>SUM(C37:C38)</f>
        <v>1538592.6241499998</v>
      </c>
      <c r="D39" s="34">
        <f>SUM(D37:D38)</f>
        <v>1579125</v>
      </c>
    </row>
    <row r="40" spans="1:4" ht="12.75">
      <c r="A40" s="40"/>
      <c r="B40" s="27"/>
      <c r="C40" s="102"/>
      <c r="D40" s="102"/>
    </row>
    <row r="41" spans="1:4" ht="12.75">
      <c r="A41" s="40" t="s">
        <v>54</v>
      </c>
      <c r="B41" s="27"/>
      <c r="C41" s="28"/>
      <c r="D41" s="28"/>
    </row>
    <row r="42" spans="1:4" ht="12.75">
      <c r="A42" s="42" t="s">
        <v>55</v>
      </c>
      <c r="B42" s="30">
        <v>30</v>
      </c>
      <c r="C42" s="31">
        <v>1396693.44695</v>
      </c>
      <c r="D42" s="31">
        <v>1560658</v>
      </c>
    </row>
    <row r="43" spans="1:4" ht="12.75">
      <c r="A43" s="42" t="s">
        <v>56</v>
      </c>
      <c r="B43" s="30">
        <v>31</v>
      </c>
      <c r="C43" s="31">
        <v>102876.16333</v>
      </c>
      <c r="D43" s="31">
        <v>105788</v>
      </c>
    </row>
    <row r="44" spans="1:4" ht="12.75">
      <c r="A44" s="42" t="s">
        <v>57</v>
      </c>
      <c r="B44" s="30">
        <v>32</v>
      </c>
      <c r="C44" s="31">
        <v>182047.59821</v>
      </c>
      <c r="D44" s="31">
        <v>193789</v>
      </c>
    </row>
    <row r="45" spans="1:4" ht="12.75">
      <c r="A45" s="42" t="s">
        <v>58</v>
      </c>
      <c r="B45" s="30">
        <v>33</v>
      </c>
      <c r="C45" s="31">
        <v>121049.74212000001</v>
      </c>
      <c r="D45" s="31">
        <v>121454</v>
      </c>
    </row>
    <row r="46" spans="1:4" ht="12.75">
      <c r="A46" s="42" t="s">
        <v>59</v>
      </c>
      <c r="B46" s="30">
        <v>34</v>
      </c>
      <c r="C46" s="31">
        <v>13904.053</v>
      </c>
      <c r="D46" s="31">
        <v>11175</v>
      </c>
    </row>
    <row r="47" spans="1:4" ht="12.75">
      <c r="A47" s="42" t="s">
        <v>148</v>
      </c>
      <c r="B47" s="30">
        <v>22</v>
      </c>
      <c r="C47" s="31">
        <v>1835.5247</v>
      </c>
      <c r="D47" s="31">
        <v>23571</v>
      </c>
    </row>
    <row r="48" spans="1:4" ht="12.75">
      <c r="A48" s="45"/>
      <c r="B48" s="46"/>
      <c r="C48" s="34">
        <f>SUM(C42:C47)</f>
        <v>1818406.52831</v>
      </c>
      <c r="D48" s="34">
        <f>SUM(D42:D47)</f>
        <v>2016435</v>
      </c>
    </row>
    <row r="49" spans="1:4" ht="12.75">
      <c r="A49" s="40" t="s">
        <v>60</v>
      </c>
      <c r="B49" s="27"/>
      <c r="C49" s="28"/>
      <c r="D49" s="28"/>
    </row>
    <row r="50" spans="1:4" ht="12.75">
      <c r="A50" s="42" t="s">
        <v>61</v>
      </c>
      <c r="B50" s="30">
        <v>30</v>
      </c>
      <c r="C50" s="31">
        <v>248480.80722</v>
      </c>
      <c r="D50" s="31">
        <v>204818</v>
      </c>
    </row>
    <row r="51" spans="1:4" ht="12.75">
      <c r="A51" s="42" t="s">
        <v>59</v>
      </c>
      <c r="B51" s="30">
        <v>34</v>
      </c>
      <c r="C51" s="31">
        <v>5636.814</v>
      </c>
      <c r="D51" s="31">
        <v>4737</v>
      </c>
    </row>
    <row r="52" spans="1:4" ht="12.75">
      <c r="A52" s="42" t="s">
        <v>62</v>
      </c>
      <c r="B52" s="30">
        <v>35</v>
      </c>
      <c r="C52" s="31">
        <v>889415.72801</v>
      </c>
      <c r="D52" s="31">
        <v>1084427</v>
      </c>
    </row>
    <row r="53" spans="1:4" ht="12.75">
      <c r="A53" s="42" t="s">
        <v>63</v>
      </c>
      <c r="B53" s="30">
        <v>36</v>
      </c>
      <c r="C53" s="31">
        <v>66687.07782</v>
      </c>
      <c r="D53" s="31">
        <v>119173</v>
      </c>
    </row>
    <row r="54" spans="1:4" ht="12.75">
      <c r="A54" s="42" t="s">
        <v>64</v>
      </c>
      <c r="B54" s="30">
        <v>37</v>
      </c>
      <c r="C54" s="31">
        <v>198511.69311000002</v>
      </c>
      <c r="D54" s="31">
        <v>201723</v>
      </c>
    </row>
    <row r="55" spans="1:4" ht="12.75">
      <c r="A55" s="42" t="s">
        <v>34</v>
      </c>
      <c r="B55" s="30">
        <v>22</v>
      </c>
      <c r="C55" s="31">
        <v>8507.85032</v>
      </c>
      <c r="D55" s="31">
        <v>295309</v>
      </c>
    </row>
    <row r="56" spans="1:4" ht="12.75">
      <c r="A56" s="45"/>
      <c r="B56" s="46"/>
      <c r="C56" s="34">
        <f>SUM(C50:C55)</f>
        <v>1417239.9704800001</v>
      </c>
      <c r="D56" s="34">
        <f>SUM(D50:D55)</f>
        <v>1910187</v>
      </c>
    </row>
    <row r="57" spans="1:4" ht="12.75">
      <c r="A57" s="47" t="s">
        <v>65</v>
      </c>
      <c r="B57" s="27"/>
      <c r="C57" s="48">
        <f>C48+C56</f>
        <v>3235646.49879</v>
      </c>
      <c r="D57" s="48">
        <f>D48+D56</f>
        <v>3926622</v>
      </c>
    </row>
    <row r="58" spans="1:4" ht="12.75">
      <c r="A58" s="49" t="s">
        <v>66</v>
      </c>
      <c r="B58" s="50"/>
      <c r="C58" s="51">
        <f>C39+C57</f>
        <v>4774239.12294</v>
      </c>
      <c r="D58" s="51">
        <f>D39+D57</f>
        <v>5505747</v>
      </c>
    </row>
    <row r="59" spans="1:4" ht="12.75">
      <c r="A59" s="52"/>
      <c r="B59" s="53"/>
      <c r="C59" s="54"/>
      <c r="D59" s="9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65"/>
  <sheetViews>
    <sheetView tabSelected="1" workbookViewId="0" topLeftCell="A40">
      <selection activeCell="E59" sqref="E59"/>
    </sheetView>
  </sheetViews>
  <sheetFormatPr defaultColWidth="9.140625" defaultRowHeight="12.75"/>
  <cols>
    <col min="1" max="1" width="61.57421875" style="0" customWidth="1"/>
    <col min="2" max="2" width="13.140625" style="0" customWidth="1"/>
    <col min="4" max="4" width="7.140625" style="0" bestFit="1" customWidth="1"/>
    <col min="5" max="5" width="11.421875" style="0" customWidth="1"/>
  </cols>
  <sheetData>
    <row r="5" spans="1:7" ht="12.75">
      <c r="A5" s="1" t="s">
        <v>107</v>
      </c>
      <c r="B5" s="2"/>
      <c r="C5" s="3"/>
      <c r="D5" s="3"/>
      <c r="E5" s="1"/>
      <c r="F5" s="1"/>
      <c r="G5" s="1"/>
    </row>
    <row r="6" spans="1:7" ht="12.75">
      <c r="A6" s="56"/>
      <c r="B6" s="57">
        <v>39447</v>
      </c>
      <c r="C6" s="59"/>
      <c r="D6" s="59"/>
      <c r="E6" s="103">
        <v>39813</v>
      </c>
      <c r="F6" s="58"/>
      <c r="G6" s="59"/>
    </row>
    <row r="7" spans="1:7" ht="12.75">
      <c r="A7" s="62"/>
      <c r="B7" s="63"/>
      <c r="C7" s="60"/>
      <c r="D7" s="61"/>
      <c r="E7" s="104"/>
      <c r="F7" s="60"/>
      <c r="G7" s="64"/>
    </row>
    <row r="8" spans="1:7" ht="12.75">
      <c r="A8" s="65" t="s">
        <v>67</v>
      </c>
      <c r="B8" s="61"/>
      <c r="C8" s="61"/>
      <c r="D8" s="61"/>
      <c r="E8" s="105"/>
      <c r="F8" s="61"/>
      <c r="G8" s="66"/>
    </row>
    <row r="9" spans="1:7" ht="12.75">
      <c r="A9" s="62" t="s">
        <v>68</v>
      </c>
      <c r="B9" s="61"/>
      <c r="C9" s="61"/>
      <c r="D9" s="61"/>
      <c r="E9" s="105"/>
      <c r="F9" s="61"/>
      <c r="G9" s="66"/>
    </row>
    <row r="10" spans="1:7" ht="12.75">
      <c r="A10" s="65" t="s">
        <v>69</v>
      </c>
      <c r="B10" s="67">
        <v>109902.56118999998</v>
      </c>
      <c r="C10" s="67"/>
      <c r="D10" s="156"/>
      <c r="E10" s="67">
        <v>110264</v>
      </c>
      <c r="F10" s="67"/>
      <c r="G10" s="68"/>
    </row>
    <row r="11" spans="1:7" ht="12.75">
      <c r="A11" s="65" t="s">
        <v>70</v>
      </c>
      <c r="B11" s="67">
        <v>135021</v>
      </c>
      <c r="C11" s="67"/>
      <c r="D11" s="156"/>
      <c r="E11" s="67">
        <v>155699</v>
      </c>
      <c r="F11" s="67"/>
      <c r="G11" s="68"/>
    </row>
    <row r="12" spans="1:7" ht="12.75">
      <c r="A12" s="65" t="s">
        <v>71</v>
      </c>
      <c r="B12" s="67">
        <v>41151</v>
      </c>
      <c r="C12" s="67"/>
      <c r="D12" s="156"/>
      <c r="E12" s="67">
        <v>41144</v>
      </c>
      <c r="F12" s="67"/>
      <c r="G12" s="68"/>
    </row>
    <row r="13" spans="1:7" ht="12.75">
      <c r="A13" s="65"/>
      <c r="B13" s="67"/>
      <c r="C13" s="67"/>
      <c r="D13" s="156"/>
      <c r="E13" s="67"/>
      <c r="F13" s="67"/>
      <c r="G13" s="68"/>
    </row>
    <row r="14" spans="1:7" ht="12.75">
      <c r="A14" s="62" t="s">
        <v>72</v>
      </c>
      <c r="B14" s="69">
        <f>SUM(B10:B12)</f>
        <v>286074.56119</v>
      </c>
      <c r="C14" s="69"/>
      <c r="D14" s="157"/>
      <c r="E14" s="69">
        <f>SUM(E10:E12)</f>
        <v>307107</v>
      </c>
      <c r="F14" s="69"/>
      <c r="G14" s="70"/>
    </row>
    <row r="15" spans="1:7" ht="12.75">
      <c r="A15" s="65"/>
      <c r="B15" s="67"/>
      <c r="C15" s="67"/>
      <c r="D15" s="156"/>
      <c r="E15" s="67"/>
      <c r="F15" s="67"/>
      <c r="G15" s="68"/>
    </row>
    <row r="16" spans="1:7" ht="12.75">
      <c r="A16" s="65" t="s">
        <v>73</v>
      </c>
      <c r="B16" s="67">
        <v>-10876.164059999981</v>
      </c>
      <c r="C16" s="67"/>
      <c r="D16" s="156"/>
      <c r="E16" s="67">
        <v>-15255</v>
      </c>
      <c r="F16" s="67"/>
      <c r="G16" s="68"/>
    </row>
    <row r="17" spans="1:7" ht="12.75">
      <c r="A17" s="65" t="s">
        <v>74</v>
      </c>
      <c r="B17" s="67"/>
      <c r="C17" s="67"/>
      <c r="D17" s="156"/>
      <c r="E17" s="67"/>
      <c r="F17" s="67"/>
      <c r="G17" s="68"/>
    </row>
    <row r="18" spans="1:7" ht="12.75">
      <c r="A18" s="95" t="s">
        <v>150</v>
      </c>
      <c r="B18" s="67">
        <v>-10173.836670000004</v>
      </c>
      <c r="C18" s="67"/>
      <c r="D18" s="156"/>
      <c r="E18" s="67">
        <v>-1328</v>
      </c>
      <c r="F18" s="67"/>
      <c r="G18" s="68"/>
    </row>
    <row r="19" spans="1:7" ht="12.75">
      <c r="A19" s="65" t="s">
        <v>75</v>
      </c>
      <c r="B19" s="67"/>
      <c r="C19" s="67"/>
      <c r="D19" s="156"/>
      <c r="E19" s="67"/>
      <c r="F19" s="67"/>
      <c r="G19" s="68"/>
    </row>
    <row r="20" spans="1:7" ht="12.75">
      <c r="A20" s="95" t="s">
        <v>150</v>
      </c>
      <c r="B20" s="67">
        <v>29496.598209999996</v>
      </c>
      <c r="C20" s="67"/>
      <c r="D20" s="156"/>
      <c r="E20" s="67">
        <v>-3988</v>
      </c>
      <c r="F20" s="67"/>
      <c r="G20" s="68"/>
    </row>
    <row r="21" spans="1:7" ht="12.75">
      <c r="A21" s="65"/>
      <c r="B21" s="67"/>
      <c r="C21" s="67"/>
      <c r="D21" s="156"/>
      <c r="E21" s="67"/>
      <c r="F21" s="67"/>
      <c r="G21" s="68"/>
    </row>
    <row r="22" spans="1:7" ht="12.75">
      <c r="A22" s="62" t="s">
        <v>151</v>
      </c>
      <c r="B22" s="69">
        <f>SUM(B14:B20)</f>
        <v>294521.15867000003</v>
      </c>
      <c r="C22" s="67"/>
      <c r="D22" s="156"/>
      <c r="E22" s="69">
        <f>SUM(E14:E20)</f>
        <v>286536</v>
      </c>
      <c r="F22" s="67"/>
      <c r="G22" s="68"/>
    </row>
    <row r="23" spans="1:7" ht="12.75">
      <c r="A23" s="65"/>
      <c r="B23" s="67"/>
      <c r="C23" s="67"/>
      <c r="D23" s="67"/>
      <c r="E23" s="106"/>
      <c r="F23" s="67"/>
      <c r="G23" s="68"/>
    </row>
    <row r="24" spans="1:7" ht="12.75">
      <c r="A24" s="62" t="s">
        <v>76</v>
      </c>
      <c r="B24" s="67"/>
      <c r="C24" s="67"/>
      <c r="D24" s="67"/>
      <c r="E24" s="106"/>
      <c r="F24" s="67"/>
      <c r="G24" s="68"/>
    </row>
    <row r="25" spans="1:7" ht="12.75">
      <c r="A25" s="65" t="s">
        <v>77</v>
      </c>
      <c r="B25" s="67">
        <v>-5369.835160000017</v>
      </c>
      <c r="C25" s="67"/>
      <c r="D25" s="156"/>
      <c r="E25" s="67">
        <v>-110044</v>
      </c>
      <c r="F25" s="67"/>
      <c r="G25" s="68"/>
    </row>
    <row r="26" spans="1:7" ht="12.75">
      <c r="A26" s="65" t="s">
        <v>78</v>
      </c>
      <c r="B26" s="67">
        <v>-216.49553999999625</v>
      </c>
      <c r="C26" s="67"/>
      <c r="D26" s="156"/>
      <c r="E26" s="67">
        <v>-12818</v>
      </c>
      <c r="F26" s="67"/>
      <c r="G26" s="68"/>
    </row>
    <row r="27" spans="1:7" ht="12.75">
      <c r="A27" s="65" t="s">
        <v>79</v>
      </c>
      <c r="B27" s="67">
        <v>-93310.61583000002</v>
      </c>
      <c r="C27" s="67"/>
      <c r="D27" s="156"/>
      <c r="E27" s="67">
        <v>70087</v>
      </c>
      <c r="F27" s="67"/>
      <c r="G27" s="68"/>
    </row>
    <row r="28" spans="1:7" ht="12.75">
      <c r="A28" s="65" t="s">
        <v>80</v>
      </c>
      <c r="B28" s="67">
        <v>142933.72800999996</v>
      </c>
      <c r="C28" s="67"/>
      <c r="D28" s="156"/>
      <c r="E28" s="67">
        <v>156136</v>
      </c>
      <c r="F28" s="67"/>
      <c r="G28" s="68"/>
    </row>
    <row r="29" spans="1:7" ht="12.75">
      <c r="A29" s="65" t="s">
        <v>81</v>
      </c>
      <c r="B29" s="67">
        <v>-19674.922179999994</v>
      </c>
      <c r="C29" s="67"/>
      <c r="D29" s="156"/>
      <c r="E29" s="67">
        <v>51426</v>
      </c>
      <c r="F29" s="67"/>
      <c r="G29" s="68"/>
    </row>
    <row r="30" spans="1:7" ht="12.75">
      <c r="A30" s="65" t="s">
        <v>82</v>
      </c>
      <c r="B30" s="67">
        <v>23680.693110000022</v>
      </c>
      <c r="C30" s="67"/>
      <c r="D30" s="156"/>
      <c r="E30" s="67">
        <v>-8968</v>
      </c>
      <c r="F30" s="67"/>
      <c r="G30" s="68"/>
    </row>
    <row r="31" spans="1:7" ht="12.75">
      <c r="A31" s="62" t="s">
        <v>83</v>
      </c>
      <c r="B31" s="69">
        <f>SUM(B25:B30)</f>
        <v>48042.552409999946</v>
      </c>
      <c r="C31" s="67"/>
      <c r="D31" s="156"/>
      <c r="E31" s="69">
        <f>SUM(E25:E30)</f>
        <v>145819</v>
      </c>
      <c r="F31" s="69"/>
      <c r="G31" s="70"/>
    </row>
    <row r="32" spans="1:7" ht="12.75">
      <c r="A32" s="62"/>
      <c r="B32" s="69"/>
      <c r="C32" s="67"/>
      <c r="D32" s="67"/>
      <c r="E32" s="107"/>
      <c r="F32" s="69"/>
      <c r="G32" s="70"/>
    </row>
    <row r="33" spans="1:7" ht="12.75">
      <c r="A33" s="71" t="s">
        <v>84</v>
      </c>
      <c r="B33" s="72"/>
      <c r="C33" s="73">
        <f>B22+B31</f>
        <v>342563.71108</v>
      </c>
      <c r="D33" s="67" t="s">
        <v>152</v>
      </c>
      <c r="E33" s="108"/>
      <c r="F33" s="73">
        <f>E22+E31</f>
        <v>432355</v>
      </c>
      <c r="G33" s="110" t="s">
        <v>152</v>
      </c>
    </row>
    <row r="34" spans="1:7" ht="12.75">
      <c r="A34" s="65"/>
      <c r="B34" s="67"/>
      <c r="C34" s="67"/>
      <c r="D34" s="67"/>
      <c r="E34" s="106"/>
      <c r="F34" s="67"/>
      <c r="G34" s="68"/>
    </row>
    <row r="35" spans="1:7" ht="12.75">
      <c r="A35" s="62" t="s">
        <v>85</v>
      </c>
      <c r="B35" s="67"/>
      <c r="C35" s="67"/>
      <c r="D35" s="67"/>
      <c r="E35" s="106"/>
      <c r="F35" s="67"/>
      <c r="G35" s="68"/>
    </row>
    <row r="36" spans="1:7" ht="12.75">
      <c r="A36" s="65" t="s">
        <v>86</v>
      </c>
      <c r="B36" s="67"/>
      <c r="C36" s="67"/>
      <c r="D36" s="67"/>
      <c r="E36" s="106"/>
      <c r="F36" s="67"/>
      <c r="G36" s="68"/>
    </row>
    <row r="37" spans="1:7" ht="12.75">
      <c r="A37" s="65" t="s">
        <v>87</v>
      </c>
      <c r="B37" s="67">
        <v>-476481.76061999984</v>
      </c>
      <c r="C37" s="67"/>
      <c r="D37" s="156"/>
      <c r="E37" s="67">
        <v>-415625</v>
      </c>
      <c r="F37" s="67"/>
      <c r="G37" s="68"/>
    </row>
    <row r="38" spans="1:7" ht="12.75">
      <c r="A38" s="65" t="s">
        <v>88</v>
      </c>
      <c r="B38" s="67"/>
      <c r="C38" s="67"/>
      <c r="D38" s="156"/>
      <c r="E38" s="67"/>
      <c r="F38" s="67"/>
      <c r="G38" s="68"/>
    </row>
    <row r="39" spans="1:7" ht="12.75">
      <c r="A39" s="65" t="s">
        <v>87</v>
      </c>
      <c r="B39" s="67">
        <v>-29207.52144000001</v>
      </c>
      <c r="C39" s="67"/>
      <c r="D39" s="156"/>
      <c r="E39" s="67">
        <v>-12148</v>
      </c>
      <c r="F39" s="67"/>
      <c r="G39" s="68"/>
    </row>
    <row r="40" spans="1:7" ht="12.75">
      <c r="A40" s="65" t="s">
        <v>89</v>
      </c>
      <c r="B40" s="67">
        <v>-1815.8702099999646</v>
      </c>
      <c r="C40" s="67"/>
      <c r="D40" s="156"/>
      <c r="E40" s="67">
        <v>-2118</v>
      </c>
      <c r="F40" s="67"/>
      <c r="G40" s="68"/>
    </row>
    <row r="41" spans="1:7" ht="12.75">
      <c r="A41" s="65" t="s">
        <v>90</v>
      </c>
      <c r="B41" s="67">
        <v>1814.46712999999</v>
      </c>
      <c r="C41" s="67"/>
      <c r="D41" s="156"/>
      <c r="E41" s="67">
        <v>-6021</v>
      </c>
      <c r="F41" s="67"/>
      <c r="G41" s="68"/>
    </row>
    <row r="42" spans="1:7" ht="12.75">
      <c r="A42" s="65" t="s">
        <v>91</v>
      </c>
      <c r="B42" s="67">
        <v>14919.5309</v>
      </c>
      <c r="C42" s="67"/>
      <c r="D42" s="156"/>
      <c r="E42" s="67">
        <v>5764</v>
      </c>
      <c r="F42" s="67"/>
      <c r="G42" s="68"/>
    </row>
    <row r="43" spans="1:7" ht="12.75">
      <c r="A43" s="65"/>
      <c r="B43" s="67"/>
      <c r="C43" s="67"/>
      <c r="D43" s="67"/>
      <c r="E43" s="106"/>
      <c r="F43" s="67"/>
      <c r="G43" s="68"/>
    </row>
    <row r="44" spans="1:7" ht="12.75">
      <c r="A44" s="71" t="s">
        <v>92</v>
      </c>
      <c r="B44" s="72"/>
      <c r="C44" s="74">
        <f>SUM(B37:B42)</f>
        <v>-490771.1542399998</v>
      </c>
      <c r="D44" s="67" t="s">
        <v>153</v>
      </c>
      <c r="E44" s="108"/>
      <c r="F44" s="74">
        <f>SUM(E37:E42)</f>
        <v>-430148</v>
      </c>
      <c r="G44" s="111" t="s">
        <v>153</v>
      </c>
    </row>
    <row r="45" spans="1:7" ht="12.75">
      <c r="A45" s="65"/>
      <c r="B45" s="67"/>
      <c r="C45" s="67"/>
      <c r="D45" s="67"/>
      <c r="E45" s="106"/>
      <c r="F45" s="67"/>
      <c r="G45" s="68"/>
    </row>
    <row r="46" spans="1:7" ht="12.75">
      <c r="A46" s="62" t="s">
        <v>93</v>
      </c>
      <c r="B46" s="67"/>
      <c r="C46" s="67"/>
      <c r="D46" s="67"/>
      <c r="E46" s="106"/>
      <c r="F46" s="67"/>
      <c r="G46" s="68"/>
    </row>
    <row r="47" spans="1:7" ht="12.75">
      <c r="A47" s="65" t="s">
        <v>94</v>
      </c>
      <c r="B47" s="67">
        <v>459450.44695</v>
      </c>
      <c r="C47" s="67"/>
      <c r="D47" s="156"/>
      <c r="E47" s="67">
        <v>146229</v>
      </c>
      <c r="F47" s="67"/>
      <c r="G47" s="68"/>
    </row>
    <row r="48" spans="1:7" ht="12.75">
      <c r="A48" s="65" t="s">
        <v>95</v>
      </c>
      <c r="B48" s="67">
        <v>2002.0629599998356</v>
      </c>
      <c r="C48" s="67"/>
      <c r="D48" s="156"/>
      <c r="E48" s="67">
        <v>-22054</v>
      </c>
      <c r="F48" s="67"/>
      <c r="G48" s="68"/>
    </row>
    <row r="49" spans="1:7" ht="12.75">
      <c r="A49" s="65" t="s">
        <v>96</v>
      </c>
      <c r="B49" s="67">
        <v>-195365.19278</v>
      </c>
      <c r="C49" s="67"/>
      <c r="D49" s="156"/>
      <c r="E49" s="67">
        <v>-69727</v>
      </c>
      <c r="F49" s="67"/>
      <c r="G49" s="68"/>
    </row>
    <row r="50" spans="1:7" ht="12.75">
      <c r="A50" s="65" t="s">
        <v>97</v>
      </c>
      <c r="B50" s="67">
        <v>-89655</v>
      </c>
      <c r="C50" s="67"/>
      <c r="D50" s="156"/>
      <c r="E50" s="67">
        <v>-92922</v>
      </c>
      <c r="F50" s="67"/>
      <c r="G50" s="68"/>
    </row>
    <row r="51" spans="1:7" ht="12.75">
      <c r="A51" s="65" t="s">
        <v>98</v>
      </c>
      <c r="B51" s="67">
        <v>-20948.133</v>
      </c>
      <c r="C51" s="67"/>
      <c r="D51" s="156"/>
      <c r="E51" s="67">
        <v>-6859</v>
      </c>
      <c r="F51" s="67"/>
      <c r="G51" s="68"/>
    </row>
    <row r="52" spans="1:7" ht="12.75">
      <c r="A52" s="65" t="s">
        <v>99</v>
      </c>
      <c r="B52" s="67">
        <v>-9892.12679</v>
      </c>
      <c r="C52" s="67"/>
      <c r="D52" s="156"/>
      <c r="E52" s="67">
        <v>25747</v>
      </c>
      <c r="F52" s="67"/>
      <c r="G52" s="68"/>
    </row>
    <row r="53" spans="1:7" ht="12.75">
      <c r="A53" s="71" t="s">
        <v>100</v>
      </c>
      <c r="B53" s="72"/>
      <c r="C53" s="73">
        <f>SUM(B47:B52)</f>
        <v>145592.05733999985</v>
      </c>
      <c r="D53" s="67" t="s">
        <v>154</v>
      </c>
      <c r="E53" s="108"/>
      <c r="F53" s="73">
        <f>SUM(E47:E52)</f>
        <v>-19586</v>
      </c>
      <c r="G53" s="110" t="s">
        <v>154</v>
      </c>
    </row>
    <row r="54" spans="1:7" ht="12.75">
      <c r="A54" s="65"/>
      <c r="B54" s="61"/>
      <c r="C54" s="69"/>
      <c r="D54" s="75">
        <f>C33+C44+C53</f>
        <v>-2615.385819999996</v>
      </c>
      <c r="E54" s="106"/>
      <c r="F54" s="67"/>
      <c r="G54" s="75">
        <f>F33+F44+F53</f>
        <v>-17379</v>
      </c>
    </row>
    <row r="55" spans="1:7" ht="13.5" thickBot="1">
      <c r="A55" s="65"/>
      <c r="B55" s="61"/>
      <c r="C55" s="69"/>
      <c r="D55" s="77" t="s">
        <v>101</v>
      </c>
      <c r="E55" s="106"/>
      <c r="F55" s="67"/>
      <c r="G55" s="76" t="s">
        <v>101</v>
      </c>
    </row>
    <row r="56" spans="1:7" ht="13.5" thickTop="1">
      <c r="A56" s="62" t="s">
        <v>102</v>
      </c>
      <c r="B56" s="67"/>
      <c r="C56" s="67"/>
      <c r="D56" s="61"/>
      <c r="E56" s="106"/>
      <c r="F56" s="67"/>
      <c r="G56" s="66"/>
    </row>
    <row r="57" spans="1:7" ht="12.75">
      <c r="A57" s="65" t="s">
        <v>103</v>
      </c>
      <c r="B57" s="67">
        <v>213629</v>
      </c>
      <c r="C57" s="67"/>
      <c r="D57" s="156"/>
      <c r="E57" s="67">
        <v>211014</v>
      </c>
      <c r="F57" s="67"/>
      <c r="G57" s="68"/>
    </row>
    <row r="58" spans="1:7" ht="12.75">
      <c r="A58" s="65" t="s">
        <v>104</v>
      </c>
      <c r="B58" s="67">
        <v>211014.24366</v>
      </c>
      <c r="C58" s="67"/>
      <c r="D58" s="156"/>
      <c r="E58" s="67">
        <v>193635</v>
      </c>
      <c r="F58" s="67"/>
      <c r="G58" s="68"/>
    </row>
    <row r="59" spans="1:7" ht="12.75">
      <c r="A59" s="65"/>
      <c r="B59" s="67"/>
      <c r="C59" s="67"/>
      <c r="D59" s="67"/>
      <c r="E59" s="106"/>
      <c r="F59" s="67"/>
      <c r="G59" s="68"/>
    </row>
    <row r="60" spans="1:7" ht="13.5" thickBot="1">
      <c r="A60" s="65"/>
      <c r="B60" s="78">
        <f>B58-B57</f>
        <v>-2614.7563399999926</v>
      </c>
      <c r="C60" s="67"/>
      <c r="D60" s="67"/>
      <c r="E60" s="109">
        <f>E58-E57</f>
        <v>-17379</v>
      </c>
      <c r="F60" s="69"/>
      <c r="G60" s="70"/>
    </row>
    <row r="61" spans="1:7" ht="13.5" thickTop="1">
      <c r="A61" s="65"/>
      <c r="B61" s="61"/>
      <c r="C61" s="61"/>
      <c r="D61" s="61"/>
      <c r="E61" s="61"/>
      <c r="F61" s="61"/>
      <c r="G61" s="66"/>
    </row>
    <row r="62" spans="1:4" ht="12.75">
      <c r="A62" s="79" t="s">
        <v>105</v>
      </c>
      <c r="B62" s="61"/>
      <c r="C62" s="61"/>
      <c r="D62" s="61"/>
    </row>
    <row r="63" spans="1:4" ht="12.75">
      <c r="A63" s="79" t="s">
        <v>106</v>
      </c>
      <c r="B63" s="61"/>
      <c r="C63" s="61"/>
      <c r="D63" s="61"/>
    </row>
    <row r="64" spans="1:4" ht="12.75">
      <c r="A64" s="79" t="s">
        <v>149</v>
      </c>
      <c r="B64" s="80"/>
      <c r="C64" s="61"/>
      <c r="D64" s="61"/>
    </row>
    <row r="65" spans="1:4" ht="12.75">
      <c r="A65" s="55"/>
      <c r="B65" s="55"/>
      <c r="C65" s="55"/>
      <c r="D65" s="5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I15" sqref="I15"/>
    </sheetView>
  </sheetViews>
  <sheetFormatPr defaultColWidth="9.140625" defaultRowHeight="12.75"/>
  <cols>
    <col min="1" max="1" width="35.140625" style="93" customWidth="1"/>
    <col min="2" max="4" width="9.57421875" style="0" bestFit="1" customWidth="1"/>
    <col min="5" max="6" width="8.8515625" style="0" bestFit="1" customWidth="1"/>
    <col min="7" max="7" width="7.8515625" style="0" bestFit="1" customWidth="1"/>
  </cols>
  <sheetData>
    <row r="2" spans="1:7" ht="12.75">
      <c r="A2" s="90" t="s">
        <v>117</v>
      </c>
      <c r="B2" s="82">
        <v>39447</v>
      </c>
      <c r="C2" s="82" t="s">
        <v>113</v>
      </c>
      <c r="D2" s="82">
        <v>39813</v>
      </c>
      <c r="E2" s="83" t="s">
        <v>113</v>
      </c>
      <c r="F2" s="81" t="s">
        <v>109</v>
      </c>
      <c r="G2" s="84" t="s">
        <v>110</v>
      </c>
    </row>
    <row r="3" spans="1:7" s="96" customFormat="1" ht="12.75">
      <c r="A3" s="97" t="s">
        <v>114</v>
      </c>
      <c r="B3" s="112">
        <v>922</v>
      </c>
      <c r="C3" s="98"/>
      <c r="D3" s="143">
        <v>1130.3</v>
      </c>
      <c r="F3" s="131">
        <f>D3-B3</f>
        <v>208.29999999999995</v>
      </c>
      <c r="G3" s="145">
        <f>D3/B3-1</f>
        <v>0.22592190889370922</v>
      </c>
    </row>
    <row r="4" spans="1:7" ht="12.75">
      <c r="A4" s="91" t="s">
        <v>115</v>
      </c>
      <c r="B4" s="113">
        <v>-810.5</v>
      </c>
      <c r="C4" s="115">
        <f>B4/$B$3</f>
        <v>-0.8790672451193059</v>
      </c>
      <c r="D4" s="113">
        <v>-997.4</v>
      </c>
      <c r="E4" s="115">
        <f>D4/$D$3</f>
        <v>-0.8824205963018668</v>
      </c>
      <c r="F4" s="132">
        <f>D4-B4</f>
        <v>-186.89999999999998</v>
      </c>
      <c r="G4" s="146">
        <f>D4/B4-1</f>
        <v>0.23059839605181986</v>
      </c>
    </row>
    <row r="5" spans="1:7" ht="12.75">
      <c r="A5" s="91" t="s">
        <v>8</v>
      </c>
      <c r="B5" s="113">
        <v>-39.4573</v>
      </c>
      <c r="C5" s="115">
        <f>B5/$B$3</f>
        <v>-0.042795336225596524</v>
      </c>
      <c r="D5" s="113">
        <v>-46.5927</v>
      </c>
      <c r="E5" s="115">
        <f>D5/$D$3</f>
        <v>-0.04122153410598956</v>
      </c>
      <c r="F5" s="132">
        <f>D5-B5</f>
        <v>-7.135400000000004</v>
      </c>
      <c r="G5" s="146">
        <f>D5/B5-1</f>
        <v>0.18083852671115364</v>
      </c>
    </row>
    <row r="6" spans="1:7" ht="12.75">
      <c r="A6" s="91" t="s">
        <v>11</v>
      </c>
      <c r="B6" s="114">
        <v>32.7</v>
      </c>
      <c r="C6" s="115">
        <f>B6/$B$3</f>
        <v>0.03546637744034707</v>
      </c>
      <c r="D6" s="114">
        <v>41.6</v>
      </c>
      <c r="E6" s="115">
        <f>D6/$D$3</f>
        <v>0.03680438821551801</v>
      </c>
      <c r="F6" s="132">
        <f>D6-B6</f>
        <v>8.899999999999999</v>
      </c>
      <c r="G6" s="146">
        <f>D6/B6-1</f>
        <v>0.27217125382262997</v>
      </c>
    </row>
    <row r="7" spans="1:13" s="96" customFormat="1" ht="12.75">
      <c r="A7" s="118" t="s">
        <v>116</v>
      </c>
      <c r="B7" s="119">
        <f>SUM(B3:B6)</f>
        <v>104.7427</v>
      </c>
      <c r="C7" s="120">
        <f>B7/$B$3</f>
        <v>0.11360379609544469</v>
      </c>
      <c r="D7" s="121">
        <v>127.8</v>
      </c>
      <c r="E7" s="120">
        <f>D7/$D$3</f>
        <v>0.11306732725825003</v>
      </c>
      <c r="F7" s="144">
        <f>D7-B7</f>
        <v>23.057299999999998</v>
      </c>
      <c r="G7" s="147">
        <f>D7/B7-1</f>
        <v>0.22013276342885946</v>
      </c>
      <c r="M7" s="116"/>
    </row>
    <row r="10" spans="1:5" ht="12.75">
      <c r="A10" s="90" t="s">
        <v>108</v>
      </c>
      <c r="B10" s="82">
        <v>39447</v>
      </c>
      <c r="C10" s="82">
        <v>39813</v>
      </c>
      <c r="D10" s="88" t="s">
        <v>109</v>
      </c>
      <c r="E10" s="83" t="s">
        <v>110</v>
      </c>
    </row>
    <row r="11" spans="1:5" ht="12.75">
      <c r="A11" s="97" t="s">
        <v>111</v>
      </c>
      <c r="B11" s="150">
        <v>1018.7</v>
      </c>
      <c r="C11" s="150">
        <v>1065.7</v>
      </c>
      <c r="D11" s="131">
        <f>C11-B11</f>
        <v>47</v>
      </c>
      <c r="E11" s="130">
        <f>C11/B11-1</f>
        <v>0.046137233729262705</v>
      </c>
    </row>
    <row r="12" spans="1:5" ht="12.75">
      <c r="A12" s="91" t="s">
        <v>112</v>
      </c>
      <c r="B12" s="123">
        <v>2150.4</v>
      </c>
      <c r="C12" s="123">
        <v>2370.3</v>
      </c>
      <c r="D12" s="124">
        <f>C12-B12</f>
        <v>219.9000000000001</v>
      </c>
      <c r="E12" s="126">
        <f>C12/B12-1</f>
        <v>0.1022600446428572</v>
      </c>
    </row>
    <row r="13" spans="1:5" ht="12.75">
      <c r="A13" s="91" t="s">
        <v>165</v>
      </c>
      <c r="B13" s="123">
        <v>2336.7</v>
      </c>
      <c r="C13" s="123">
        <v>2493.1</v>
      </c>
      <c r="D13" s="124">
        <f>C13-B13</f>
        <v>156.4000000000001</v>
      </c>
      <c r="E13" s="126">
        <f>C13/B13-1</f>
        <v>0.06693199811700268</v>
      </c>
    </row>
    <row r="14" spans="1:5" ht="12.75">
      <c r="A14" s="151" t="s">
        <v>166</v>
      </c>
      <c r="B14" s="87">
        <v>223.2</v>
      </c>
      <c r="C14" s="87">
        <v>294.8</v>
      </c>
      <c r="D14" s="125">
        <f>C14-B14</f>
        <v>71.60000000000002</v>
      </c>
      <c r="E14" s="127">
        <f>C14/B14-1</f>
        <v>0.3207885304659499</v>
      </c>
    </row>
    <row r="15" spans="1:5" ht="22.5">
      <c r="A15" s="153" t="s">
        <v>167</v>
      </c>
      <c r="B15" s="85"/>
      <c r="C15" s="85"/>
      <c r="D15" s="124"/>
      <c r="E15" s="152"/>
    </row>
    <row r="18" spans="1:5" ht="12.75">
      <c r="A18" s="90" t="s">
        <v>118</v>
      </c>
      <c r="B18" s="82">
        <v>39447</v>
      </c>
      <c r="C18" s="82">
        <v>39813</v>
      </c>
      <c r="D18" s="88" t="s">
        <v>109</v>
      </c>
      <c r="E18" s="83" t="s">
        <v>110</v>
      </c>
    </row>
    <row r="19" spans="1:5" ht="12.75">
      <c r="A19" s="97" t="s">
        <v>119</v>
      </c>
      <c r="B19" s="112">
        <f>B7</f>
        <v>104.7427</v>
      </c>
      <c r="C19" s="98">
        <v>127.8</v>
      </c>
      <c r="D19" s="131">
        <f>C19-B19</f>
        <v>23.057299999999998</v>
      </c>
      <c r="E19" s="130">
        <f>C19/B19-1</f>
        <v>0.22013276342885946</v>
      </c>
    </row>
    <row r="20" spans="1:5" ht="12.75">
      <c r="A20" s="91" t="s">
        <v>120</v>
      </c>
      <c r="B20" s="85">
        <v>453.4</v>
      </c>
      <c r="C20" s="85">
        <v>528.3</v>
      </c>
      <c r="D20" s="124">
        <f>C20-B20</f>
        <v>74.89999999999998</v>
      </c>
      <c r="E20" s="126">
        <f>C20/B20-1</f>
        <v>0.1651962946625496</v>
      </c>
    </row>
    <row r="21" spans="1:5" ht="12.75">
      <c r="A21" s="92" t="s">
        <v>121</v>
      </c>
      <c r="B21" s="117">
        <f>B19/B20</f>
        <v>0.2310161005734451</v>
      </c>
      <c r="C21" s="117">
        <f>C19/C20</f>
        <v>0.24190800681431007</v>
      </c>
      <c r="D21" s="149" t="s">
        <v>160</v>
      </c>
      <c r="E21" s="89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B7" formulaRange="1"/>
    <ignoredError sqref="C21 E4:E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H16" sqref="H16"/>
    </sheetView>
  </sheetViews>
  <sheetFormatPr defaultColWidth="9.140625" defaultRowHeight="12.75"/>
  <cols>
    <col min="1" max="1" width="41.00390625" style="93" customWidth="1"/>
    <col min="2" max="4" width="9.57421875" style="0" bestFit="1" customWidth="1"/>
    <col min="5" max="6" width="8.8515625" style="0" bestFit="1" customWidth="1"/>
  </cols>
  <sheetData>
    <row r="2" spans="1:7" ht="12.75">
      <c r="A2" s="90" t="s">
        <v>122</v>
      </c>
      <c r="B2" s="82">
        <v>39447</v>
      </c>
      <c r="C2" s="88" t="s">
        <v>113</v>
      </c>
      <c r="D2" s="82">
        <v>39813</v>
      </c>
      <c r="E2" s="88" t="s">
        <v>113</v>
      </c>
      <c r="F2" s="88" t="s">
        <v>109</v>
      </c>
      <c r="G2" s="83" t="s">
        <v>110</v>
      </c>
    </row>
    <row r="3" spans="1:7" s="96" customFormat="1" ht="12.75">
      <c r="A3" s="97" t="s">
        <v>114</v>
      </c>
      <c r="B3" s="98">
        <v>989.2</v>
      </c>
      <c r="C3" s="98"/>
      <c r="D3" s="143">
        <v>1555</v>
      </c>
      <c r="E3" s="98"/>
      <c r="F3" s="131">
        <f>D3-B3</f>
        <v>565.8</v>
      </c>
      <c r="G3" s="130">
        <f>D3/B3-1</f>
        <v>0.5719773554387384</v>
      </c>
    </row>
    <row r="4" spans="1:7" ht="12.75">
      <c r="A4" s="91" t="s">
        <v>115</v>
      </c>
      <c r="B4" s="113">
        <v>-945.1</v>
      </c>
      <c r="C4" s="115">
        <f>B4/$B$3</f>
        <v>-0.9554185200161747</v>
      </c>
      <c r="D4" s="113">
        <v>-1506.5</v>
      </c>
      <c r="E4" s="115">
        <f>D4/$D$3</f>
        <v>-0.9688102893890675</v>
      </c>
      <c r="F4" s="132">
        <f>D4-B4</f>
        <v>-561.4</v>
      </c>
      <c r="G4" s="133">
        <f>D4/B4-1</f>
        <v>0.5940112157443656</v>
      </c>
    </row>
    <row r="5" spans="1:7" ht="12.75">
      <c r="A5" s="91" t="s">
        <v>8</v>
      </c>
      <c r="B5" s="113">
        <v>-20</v>
      </c>
      <c r="C5" s="115">
        <f>B5/$B$3</f>
        <v>-0.020218358269308533</v>
      </c>
      <c r="D5" s="113">
        <v>-22</v>
      </c>
      <c r="E5" s="115">
        <f>D5/$D$3</f>
        <v>-0.01414790996784566</v>
      </c>
      <c r="F5" s="132">
        <f>D5-B5</f>
        <v>-2</v>
      </c>
      <c r="G5" s="133">
        <f>D5/B5-1</f>
        <v>0.10000000000000009</v>
      </c>
    </row>
    <row r="6" spans="1:7" ht="12.75">
      <c r="A6" s="91" t="s">
        <v>11</v>
      </c>
      <c r="B6" s="114">
        <v>18.6</v>
      </c>
      <c r="C6" s="115">
        <f>B6/$B$3</f>
        <v>0.018803073190456935</v>
      </c>
      <c r="D6" s="114">
        <v>24.9</v>
      </c>
      <c r="E6" s="115">
        <f>D6/$D$3</f>
        <v>0.016012861736334403</v>
      </c>
      <c r="F6" s="132">
        <f>D6-B6</f>
        <v>6.299999999999997</v>
      </c>
      <c r="G6" s="133">
        <f>D6/B6-1</f>
        <v>0.33870967741935476</v>
      </c>
    </row>
    <row r="7" spans="1:7" s="96" customFormat="1" ht="12.75">
      <c r="A7" s="118" t="s">
        <v>116</v>
      </c>
      <c r="B7" s="121">
        <f>SUM(B3:B6)</f>
        <v>42.700000000000024</v>
      </c>
      <c r="C7" s="120">
        <f>B7/$B$3</f>
        <v>0.04316619490497374</v>
      </c>
      <c r="D7" s="148">
        <f>SUM(D3:D6)</f>
        <v>51.4</v>
      </c>
      <c r="E7" s="120">
        <f>D7/$D$3</f>
        <v>0.03305466237942122</v>
      </c>
      <c r="F7" s="144">
        <f>D7-B7</f>
        <v>8.699999999999974</v>
      </c>
      <c r="G7" s="137">
        <f>D7/B7-1</f>
        <v>0.20374707259953095</v>
      </c>
    </row>
    <row r="9" spans="1:5" ht="12.75">
      <c r="A9" s="90" t="s">
        <v>108</v>
      </c>
      <c r="B9" s="82">
        <v>39447</v>
      </c>
      <c r="C9" s="82">
        <v>39813</v>
      </c>
      <c r="D9" s="88" t="s">
        <v>109</v>
      </c>
      <c r="E9" s="83" t="s">
        <v>110</v>
      </c>
    </row>
    <row r="10" spans="1:5" ht="12.75">
      <c r="A10" s="97" t="s">
        <v>111</v>
      </c>
      <c r="B10" s="98">
        <v>273.2</v>
      </c>
      <c r="C10" s="98">
        <v>286.9</v>
      </c>
      <c r="D10" s="131">
        <f>C10-B10</f>
        <v>13.699999999999989</v>
      </c>
      <c r="E10" s="130">
        <f>C10/B10-1</f>
        <v>0.05014641288433386</v>
      </c>
    </row>
    <row r="11" spans="1:5" ht="12.75">
      <c r="A11" s="91" t="s">
        <v>155</v>
      </c>
      <c r="B11" s="123">
        <v>4334.7</v>
      </c>
      <c r="C11" s="123">
        <v>5075.2</v>
      </c>
      <c r="D11" s="124">
        <f>C11-B11</f>
        <v>740.5</v>
      </c>
      <c r="E11" s="133">
        <f>C11/B11-1</f>
        <v>0.17083073799801607</v>
      </c>
    </row>
    <row r="12" spans="1:5" ht="12.75">
      <c r="A12" s="92" t="s">
        <v>156</v>
      </c>
      <c r="B12" s="154">
        <v>2247.9</v>
      </c>
      <c r="C12" s="154">
        <v>2263.4</v>
      </c>
      <c r="D12" s="125">
        <f>C12-B12</f>
        <v>15.5</v>
      </c>
      <c r="E12" s="134">
        <f>C12/B12-1</f>
        <v>0.006895324525112434</v>
      </c>
    </row>
    <row r="14" spans="1:5" ht="12.75">
      <c r="A14" s="90" t="s">
        <v>118</v>
      </c>
      <c r="B14" s="82">
        <v>39447</v>
      </c>
      <c r="C14" s="82">
        <v>39813</v>
      </c>
      <c r="D14" s="88" t="s">
        <v>109</v>
      </c>
      <c r="E14" s="83" t="s">
        <v>110</v>
      </c>
    </row>
    <row r="15" spans="1:5" s="96" customFormat="1" ht="12.75">
      <c r="A15" s="97" t="s">
        <v>119</v>
      </c>
      <c r="B15" s="98">
        <v>42.7</v>
      </c>
      <c r="C15" s="96">
        <v>51.4</v>
      </c>
      <c r="D15" s="131">
        <f>C15-B15</f>
        <v>8.699999999999996</v>
      </c>
      <c r="E15" s="130">
        <f>C15/B15-1</f>
        <v>0.2037470725995314</v>
      </c>
    </row>
    <row r="16" spans="1:5" ht="12.75">
      <c r="A16" s="91" t="s">
        <v>120</v>
      </c>
      <c r="B16" s="85">
        <v>453.4</v>
      </c>
      <c r="C16">
        <v>528.3</v>
      </c>
      <c r="D16" s="132">
        <f>C16-B16</f>
        <v>74.89999999999998</v>
      </c>
      <c r="E16" s="133">
        <f>C16/B16-1</f>
        <v>0.1651962946625496</v>
      </c>
    </row>
    <row r="17" spans="1:5" ht="12.75">
      <c r="A17" s="92" t="s">
        <v>121</v>
      </c>
      <c r="B17" s="117">
        <f>B15/B16</f>
        <v>0.09417732686369652</v>
      </c>
      <c r="C17" s="117">
        <f>C15/C16</f>
        <v>0.09729320461858793</v>
      </c>
      <c r="D17" s="149" t="s">
        <v>161</v>
      </c>
      <c r="E17" s="89"/>
    </row>
  </sheetData>
  <printOptions/>
  <pageMargins left="0.75" right="0.75" top="1" bottom="1" header="0.5" footer="0.5"/>
  <pageSetup orientation="portrait" paperSize="9"/>
  <ignoredErrors>
    <ignoredError sqref="B7 D7" formulaRange="1"/>
    <ignoredError sqref="C7" formula="1"/>
    <ignoredError sqref="C17 E4:E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I21" sqref="I21"/>
    </sheetView>
  </sheetViews>
  <sheetFormatPr defaultColWidth="9.140625" defaultRowHeight="12.75"/>
  <cols>
    <col min="1" max="1" width="31.00390625" style="93" customWidth="1"/>
    <col min="2" max="4" width="9.57421875" style="0" bestFit="1" customWidth="1"/>
    <col min="5" max="6" width="8.8515625" style="0" bestFit="1" customWidth="1"/>
    <col min="7" max="7" width="8.57421875" style="0" bestFit="1" customWidth="1"/>
  </cols>
  <sheetData>
    <row r="2" spans="1:7" ht="12.75">
      <c r="A2" s="90" t="s">
        <v>122</v>
      </c>
      <c r="B2" s="82">
        <v>39447</v>
      </c>
      <c r="C2" s="88" t="s">
        <v>113</v>
      </c>
      <c r="D2" s="82">
        <v>39813</v>
      </c>
      <c r="E2" s="88" t="s">
        <v>113</v>
      </c>
      <c r="F2" s="88" t="s">
        <v>109</v>
      </c>
      <c r="G2" s="83" t="s">
        <v>110</v>
      </c>
    </row>
    <row r="3" spans="1:7" s="96" customFormat="1" ht="12.75">
      <c r="A3" s="97" t="s">
        <v>114</v>
      </c>
      <c r="B3" s="135">
        <v>407.6</v>
      </c>
      <c r="C3" s="98"/>
      <c r="D3" s="143">
        <v>459</v>
      </c>
      <c r="E3" s="98"/>
      <c r="F3" s="131">
        <f>D3-B3</f>
        <v>51.39999999999998</v>
      </c>
      <c r="G3" s="130">
        <f>D3/B3-1</f>
        <v>0.1261040235525024</v>
      </c>
    </row>
    <row r="4" spans="1:7" ht="12.75">
      <c r="A4" s="91" t="s">
        <v>115</v>
      </c>
      <c r="B4" s="113">
        <v>-342</v>
      </c>
      <c r="C4" s="115">
        <f>B4/$B$3</f>
        <v>-0.8390578999018645</v>
      </c>
      <c r="D4" s="113">
        <v>-359</v>
      </c>
      <c r="E4" s="115">
        <f>D4/$D$3</f>
        <v>-0.7821350762527233</v>
      </c>
      <c r="F4" s="132">
        <f>D4-B4</f>
        <v>-17</v>
      </c>
      <c r="G4" s="133">
        <f>D4/B4-1</f>
        <v>0.04970760233918137</v>
      </c>
    </row>
    <row r="5" spans="1:7" ht="12.75">
      <c r="A5" s="91" t="s">
        <v>8</v>
      </c>
      <c r="B5" s="113">
        <v>-89.8</v>
      </c>
      <c r="C5" s="115">
        <f>B5/$B$3</f>
        <v>-0.22031403336604513</v>
      </c>
      <c r="D5" s="113">
        <v>-100.8</v>
      </c>
      <c r="E5" s="115">
        <f>D5/$D$3</f>
        <v>-0.2196078431372549</v>
      </c>
      <c r="F5" s="132">
        <f>D5-B5</f>
        <v>-11</v>
      </c>
      <c r="G5" s="133">
        <f>D5/B5-1</f>
        <v>0.12249443207126953</v>
      </c>
    </row>
    <row r="6" spans="1:7" ht="12.75">
      <c r="A6" s="91" t="s">
        <v>11</v>
      </c>
      <c r="B6" s="114">
        <v>142.7</v>
      </c>
      <c r="C6" s="115">
        <f>B6/$B$3</f>
        <v>0.35009813542688906</v>
      </c>
      <c r="D6" s="114">
        <v>131</v>
      </c>
      <c r="E6" s="115">
        <f>D6/$D$3</f>
        <v>0.28540305010893247</v>
      </c>
      <c r="F6" s="132">
        <f>D6-B6</f>
        <v>-11.699999999999989</v>
      </c>
      <c r="G6" s="133">
        <f>D6/B6-1</f>
        <v>-0.08199018920812884</v>
      </c>
    </row>
    <row r="7" spans="1:7" s="96" customFormat="1" ht="12.75">
      <c r="A7" s="118" t="s">
        <v>116</v>
      </c>
      <c r="B7" s="121">
        <f>SUM(B3:B6)</f>
        <v>118.50000000000001</v>
      </c>
      <c r="C7" s="120">
        <f>B7/$B$3</f>
        <v>0.29072620215897943</v>
      </c>
      <c r="D7" s="121">
        <f>SUM(D3:D6)</f>
        <v>130.2</v>
      </c>
      <c r="E7" s="120">
        <f>D7/$D$3</f>
        <v>0.28366013071895424</v>
      </c>
      <c r="F7" s="136">
        <f>D7-B7</f>
        <v>11.699999999999974</v>
      </c>
      <c r="G7" s="137">
        <f>D7/B7-1</f>
        <v>0.09873417721518973</v>
      </c>
    </row>
    <row r="10" spans="1:5" ht="12.75">
      <c r="A10" s="90" t="s">
        <v>108</v>
      </c>
      <c r="B10" s="82">
        <v>39447</v>
      </c>
      <c r="C10" s="82">
        <v>39813</v>
      </c>
      <c r="D10" s="88" t="s">
        <v>109</v>
      </c>
      <c r="E10" s="83" t="s">
        <v>110</v>
      </c>
    </row>
    <row r="11" spans="1:5" ht="12.75">
      <c r="A11" s="91" t="s">
        <v>123</v>
      </c>
      <c r="B11" s="123">
        <v>1015</v>
      </c>
      <c r="C11" s="123">
        <v>1153.9</v>
      </c>
      <c r="D11" s="124">
        <f>C11-B11</f>
        <v>138.9000000000001</v>
      </c>
      <c r="E11" s="126">
        <f>C11/B11-1</f>
        <v>0.13684729064039414</v>
      </c>
    </row>
    <row r="12" spans="1:5" ht="12.75">
      <c r="A12" s="91" t="s">
        <v>157</v>
      </c>
      <c r="B12" s="85"/>
      <c r="C12" s="85"/>
      <c r="D12" s="124"/>
      <c r="E12" s="126"/>
    </row>
    <row r="13" spans="1:5" ht="12.75">
      <c r="A13" s="138" t="s">
        <v>124</v>
      </c>
      <c r="B13" s="85">
        <v>247.1</v>
      </c>
      <c r="C13" s="129">
        <v>257</v>
      </c>
      <c r="D13" s="124">
        <f>C13-B13</f>
        <v>9.900000000000006</v>
      </c>
      <c r="E13" s="126">
        <f>C13/B13-1</f>
        <v>0.04006475111290975</v>
      </c>
    </row>
    <row r="14" spans="1:5" ht="12.75">
      <c r="A14" s="138" t="s">
        <v>125</v>
      </c>
      <c r="B14" s="129">
        <v>216</v>
      </c>
      <c r="C14" s="129">
        <v>224.4</v>
      </c>
      <c r="D14" s="124">
        <f>C14-B14</f>
        <v>8.400000000000006</v>
      </c>
      <c r="E14" s="126">
        <f>C14/B14-1</f>
        <v>0.03888888888888897</v>
      </c>
    </row>
    <row r="15" spans="1:5" ht="12.75">
      <c r="A15" s="128" t="s">
        <v>126</v>
      </c>
      <c r="B15" s="87">
        <v>216.2</v>
      </c>
      <c r="C15" s="87">
        <v>224.3</v>
      </c>
      <c r="D15" s="125">
        <f>C15-B15</f>
        <v>8.100000000000023</v>
      </c>
      <c r="E15" s="127">
        <f>C15/B15-1</f>
        <v>0.03746530989824248</v>
      </c>
    </row>
    <row r="18" spans="1:10" ht="12.75">
      <c r="A18" s="90" t="s">
        <v>118</v>
      </c>
      <c r="B18" s="82">
        <v>39447</v>
      </c>
      <c r="C18" s="82">
        <v>39813</v>
      </c>
      <c r="D18" s="88" t="s">
        <v>109</v>
      </c>
      <c r="E18" s="83" t="s">
        <v>110</v>
      </c>
      <c r="J18" s="115"/>
    </row>
    <row r="19" spans="1:5" s="96" customFormat="1" ht="12.75">
      <c r="A19" s="97" t="s">
        <v>119</v>
      </c>
      <c r="B19" s="98">
        <v>118.5</v>
      </c>
      <c r="C19" s="96">
        <v>130.2</v>
      </c>
      <c r="D19" s="131">
        <f>C19-B19</f>
        <v>11.699999999999989</v>
      </c>
      <c r="E19" s="130">
        <f>C19/B19-1</f>
        <v>0.09873417721518973</v>
      </c>
    </row>
    <row r="20" spans="1:5" ht="12.75">
      <c r="A20" s="91" t="s">
        <v>120</v>
      </c>
      <c r="B20" s="85">
        <v>453.4</v>
      </c>
      <c r="C20">
        <v>528.3</v>
      </c>
      <c r="D20" s="124">
        <f>C20-B20</f>
        <v>74.89999999999998</v>
      </c>
      <c r="E20" s="126">
        <f>C20/B20-1</f>
        <v>0.1651962946625496</v>
      </c>
    </row>
    <row r="21" spans="1:5" ht="12.75">
      <c r="A21" s="92" t="s">
        <v>121</v>
      </c>
      <c r="B21" s="117">
        <f>B19/B20</f>
        <v>0.2613586237318042</v>
      </c>
      <c r="C21" s="117">
        <f>C19/C20</f>
        <v>0.24645088018171493</v>
      </c>
      <c r="D21" s="149" t="s">
        <v>162</v>
      </c>
      <c r="E21" s="89"/>
    </row>
  </sheetData>
  <printOptions/>
  <pageMargins left="0.75" right="0.75" top="1" bottom="1" header="0.5" footer="0.5"/>
  <pageSetup orientation="portrait" paperSize="9"/>
  <ignoredErrors>
    <ignoredError sqref="B7" formulaRange="1"/>
    <ignoredError sqref="C7" formula="1"/>
    <ignoredError sqref="D7" formula="1" formulaRange="1"/>
    <ignoredError sqref="C21 E4:E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F21" sqref="F21"/>
    </sheetView>
  </sheetViews>
  <sheetFormatPr defaultColWidth="9.140625" defaultRowHeight="12.75"/>
  <cols>
    <col min="1" max="1" width="38.421875" style="93" customWidth="1"/>
    <col min="2" max="5" width="11.28125" style="0" customWidth="1"/>
    <col min="6" max="6" width="10.140625" style="0" customWidth="1"/>
    <col min="7" max="7" width="11.28125" style="0" customWidth="1"/>
  </cols>
  <sheetData>
    <row r="2" spans="1:7" ht="12.75">
      <c r="A2" s="90" t="s">
        <v>122</v>
      </c>
      <c r="B2" s="82">
        <v>39447</v>
      </c>
      <c r="C2" s="88" t="s">
        <v>113</v>
      </c>
      <c r="D2" s="82">
        <v>39813</v>
      </c>
      <c r="E2" s="88" t="s">
        <v>113</v>
      </c>
      <c r="F2" s="88" t="s">
        <v>109</v>
      </c>
      <c r="G2" s="83" t="s">
        <v>110</v>
      </c>
    </row>
    <row r="3" spans="1:7" s="96" customFormat="1" ht="12.75">
      <c r="A3" s="97" t="s">
        <v>114</v>
      </c>
      <c r="B3" s="98">
        <v>553.6</v>
      </c>
      <c r="C3" s="98"/>
      <c r="D3" s="143">
        <v>632.1</v>
      </c>
      <c r="E3" s="98"/>
      <c r="F3" s="131">
        <f>D3-B3</f>
        <v>78.5</v>
      </c>
      <c r="G3" s="130">
        <f>D3/B3-1</f>
        <v>0.14179913294797686</v>
      </c>
    </row>
    <row r="4" spans="1:7" ht="12.75">
      <c r="A4" s="91" t="s">
        <v>115</v>
      </c>
      <c r="B4" s="113">
        <v>-289.4</v>
      </c>
      <c r="C4" s="115">
        <f>B4/$B$3</f>
        <v>-0.5227601156069364</v>
      </c>
      <c r="D4" s="113">
        <v>-328</v>
      </c>
      <c r="E4" s="115">
        <f>D4/$D$3</f>
        <v>-0.51890523651321</v>
      </c>
      <c r="F4" s="132">
        <f>D4-B4</f>
        <v>-38.60000000000002</v>
      </c>
      <c r="G4" s="133">
        <f>D4/B4-1</f>
        <v>0.1333794056668971</v>
      </c>
    </row>
    <row r="5" spans="1:7" ht="12.75">
      <c r="A5" s="91" t="s">
        <v>8</v>
      </c>
      <c r="B5" s="113">
        <v>-129.1</v>
      </c>
      <c r="C5" s="115">
        <f>B5/$B$3</f>
        <v>-0.23320086705202311</v>
      </c>
      <c r="D5" s="113">
        <v>-142.1</v>
      </c>
      <c r="E5" s="115">
        <f>D5/$D$3</f>
        <v>-0.22480620155038758</v>
      </c>
      <c r="F5" s="132">
        <f>D5-B5</f>
        <v>-13</v>
      </c>
      <c r="G5" s="133">
        <f>D5/B5-1</f>
        <v>0.10069713400464764</v>
      </c>
    </row>
    <row r="6" spans="1:7" ht="12.75">
      <c r="A6" s="91" t="s">
        <v>11</v>
      </c>
      <c r="B6" s="114">
        <v>21.3</v>
      </c>
      <c r="C6" s="115">
        <f>B6/$B$3</f>
        <v>0.03847543352601156</v>
      </c>
      <c r="D6" s="114">
        <v>24.2</v>
      </c>
      <c r="E6" s="115">
        <f>D6/$D$3</f>
        <v>0.03828508147445024</v>
      </c>
      <c r="F6" s="132">
        <f>D6-B6</f>
        <v>2.8999999999999986</v>
      </c>
      <c r="G6" s="133">
        <f>D6/B6-1</f>
        <v>0.136150234741784</v>
      </c>
    </row>
    <row r="7" spans="1:7" s="96" customFormat="1" ht="12.75">
      <c r="A7" s="118" t="s">
        <v>116</v>
      </c>
      <c r="B7" s="139">
        <f>SUM(B3:B6)</f>
        <v>156.40000000000006</v>
      </c>
      <c r="C7" s="120">
        <f>B7/$B$3</f>
        <v>0.2825144508670521</v>
      </c>
      <c r="D7" s="121">
        <f>SUM(D3:D6)</f>
        <v>186.20000000000002</v>
      </c>
      <c r="E7" s="120">
        <f>D7/$D$3</f>
        <v>0.29457364341085274</v>
      </c>
      <c r="F7" s="136">
        <f>D7-B7</f>
        <v>29.799999999999955</v>
      </c>
      <c r="G7" s="137">
        <f>D7/B7-1</f>
        <v>0.19053708439897665</v>
      </c>
    </row>
    <row r="9" spans="1:7" ht="12.75">
      <c r="A9" s="90" t="s">
        <v>127</v>
      </c>
      <c r="B9" s="82">
        <v>39447</v>
      </c>
      <c r="C9" s="88" t="s">
        <v>113</v>
      </c>
      <c r="D9" s="82">
        <v>39813</v>
      </c>
      <c r="E9" s="88" t="s">
        <v>113</v>
      </c>
      <c r="F9" s="88" t="s">
        <v>109</v>
      </c>
      <c r="G9" s="83" t="s">
        <v>110</v>
      </c>
    </row>
    <row r="10" spans="1:7" ht="12.75">
      <c r="A10" s="91" t="s">
        <v>128</v>
      </c>
      <c r="B10" s="123">
        <v>1666.5</v>
      </c>
      <c r="C10" s="115">
        <f>B10/$B$14</f>
        <v>0.37889639178773615</v>
      </c>
      <c r="D10" s="123">
        <v>1762.5</v>
      </c>
      <c r="E10" s="115">
        <f>D10/$D$14</f>
        <v>0.34168896126555776</v>
      </c>
      <c r="F10" s="124">
        <f>D10-B10</f>
        <v>96</v>
      </c>
      <c r="G10" s="126">
        <f>D10/B10-1</f>
        <v>0.057605760576057596</v>
      </c>
    </row>
    <row r="11" spans="1:7" ht="12.75">
      <c r="A11" s="91" t="s">
        <v>129</v>
      </c>
      <c r="B11" s="123">
        <v>1384.5</v>
      </c>
      <c r="C11" s="115">
        <f>B11/$B$14</f>
        <v>0.3147807107291453</v>
      </c>
      <c r="D11" s="123">
        <v>1241.5</v>
      </c>
      <c r="E11" s="115">
        <f aca="true" t="shared" si="0" ref="E11:E21">D11/$D$14</f>
        <v>0.2406847349850723</v>
      </c>
      <c r="F11" s="124">
        <f aca="true" t="shared" si="1" ref="F11:F21">D11-B11</f>
        <v>-143</v>
      </c>
      <c r="G11" s="126">
        <f aca="true" t="shared" si="2" ref="G11:G21">D11/B11-1</f>
        <v>-0.10328638497652587</v>
      </c>
    </row>
    <row r="12" spans="1:7" ht="12.75">
      <c r="A12" s="91" t="s">
        <v>130</v>
      </c>
      <c r="B12" s="85">
        <v>961.5</v>
      </c>
      <c r="C12" s="115">
        <f>B12/$B$14</f>
        <v>0.21860718914125912</v>
      </c>
      <c r="D12" s="85">
        <v>1594</v>
      </c>
      <c r="E12" s="115">
        <f t="shared" si="0"/>
        <v>0.30902252723818385</v>
      </c>
      <c r="F12" s="124">
        <f t="shared" si="1"/>
        <v>632.5</v>
      </c>
      <c r="G12" s="126">
        <f t="shared" si="2"/>
        <v>0.6578263130525221</v>
      </c>
    </row>
    <row r="13" spans="1:7" ht="12.75">
      <c r="A13" s="91" t="s">
        <v>131</v>
      </c>
      <c r="B13" s="85">
        <v>385.8</v>
      </c>
      <c r="C13" s="115">
        <f>B13/$B$14</f>
        <v>0.08771570834185935</v>
      </c>
      <c r="D13" s="85">
        <v>560.2</v>
      </c>
      <c r="E13" s="115">
        <f t="shared" si="0"/>
        <v>0.10860377651118608</v>
      </c>
      <c r="F13" s="124">
        <f t="shared" si="1"/>
        <v>174.40000000000003</v>
      </c>
      <c r="G13" s="126">
        <f t="shared" si="2"/>
        <v>0.45204769310523596</v>
      </c>
    </row>
    <row r="14" spans="1:7" s="96" customFormat="1" ht="12.75">
      <c r="A14" s="118" t="s">
        <v>132</v>
      </c>
      <c r="B14" s="155">
        <f>SUM(B10:B13)</f>
        <v>4398.3</v>
      </c>
      <c r="C14" s="120">
        <f>B14/$B$14</f>
        <v>1</v>
      </c>
      <c r="D14" s="155">
        <f>SUM(D10:D13)</f>
        <v>5158.2</v>
      </c>
      <c r="E14" s="120">
        <f t="shared" si="0"/>
        <v>1</v>
      </c>
      <c r="F14" s="136">
        <f t="shared" si="1"/>
        <v>759.8999999999996</v>
      </c>
      <c r="G14" s="137">
        <f t="shared" si="2"/>
        <v>0.1727712980015006</v>
      </c>
    </row>
    <row r="15" spans="1:7" ht="12.75">
      <c r="A15" s="91" t="s">
        <v>133</v>
      </c>
      <c r="B15" s="123">
        <v>1522.6</v>
      </c>
      <c r="C15" s="115">
        <f aca="true" t="shared" si="3" ref="C15:C21">B15/$B$21</f>
        <v>0.3461792056021644</v>
      </c>
      <c r="D15" s="123">
        <v>1597.8</v>
      </c>
      <c r="E15" s="115">
        <f t="shared" si="0"/>
        <v>0.3097592183319763</v>
      </c>
      <c r="F15" s="124">
        <f t="shared" si="1"/>
        <v>75.20000000000005</v>
      </c>
      <c r="G15" s="126">
        <f t="shared" si="2"/>
        <v>0.04938920267962699</v>
      </c>
    </row>
    <row r="16" spans="1:7" ht="12.75">
      <c r="A16" s="91" t="s">
        <v>134</v>
      </c>
      <c r="B16" s="85">
        <v>599.1</v>
      </c>
      <c r="C16" s="115">
        <f t="shared" si="3"/>
        <v>0.13621171816383604</v>
      </c>
      <c r="D16" s="85">
        <v>622.4</v>
      </c>
      <c r="E16" s="115">
        <f t="shared" si="0"/>
        <v>0.1206622465201039</v>
      </c>
      <c r="F16" s="124">
        <f t="shared" si="1"/>
        <v>23.299999999999955</v>
      </c>
      <c r="G16" s="126">
        <f t="shared" si="2"/>
        <v>0.03889167083959255</v>
      </c>
    </row>
    <row r="17" spans="1:7" ht="12.75">
      <c r="A17" s="91" t="s">
        <v>135</v>
      </c>
      <c r="B17" s="85">
        <v>257.6</v>
      </c>
      <c r="C17" s="115">
        <f t="shared" si="3"/>
        <v>0.058568083123024806</v>
      </c>
      <c r="D17" s="85">
        <v>343.9</v>
      </c>
      <c r="E17" s="115">
        <f t="shared" si="0"/>
        <v>0.06667054398821294</v>
      </c>
      <c r="F17" s="124">
        <f t="shared" si="1"/>
        <v>86.29999999999995</v>
      </c>
      <c r="G17" s="126">
        <f t="shared" si="2"/>
        <v>0.3350155279503104</v>
      </c>
    </row>
    <row r="18" spans="1:7" ht="12.75">
      <c r="A18" s="91" t="s">
        <v>136</v>
      </c>
      <c r="B18" s="85">
        <v>339.8</v>
      </c>
      <c r="C18" s="115">
        <f t="shared" si="3"/>
        <v>0.07725712206989063</v>
      </c>
      <c r="D18" s="85">
        <v>352.2</v>
      </c>
      <c r="E18" s="115">
        <f t="shared" si="0"/>
        <v>0.06827963242991741</v>
      </c>
      <c r="F18" s="124">
        <f t="shared" si="1"/>
        <v>12.399999999999977</v>
      </c>
      <c r="G18" s="126">
        <f t="shared" si="2"/>
        <v>0.03649205414949974</v>
      </c>
    </row>
    <row r="19" spans="1:7" ht="12.75">
      <c r="A19" s="91" t="s">
        <v>137</v>
      </c>
      <c r="B19" s="85">
        <v>848.2</v>
      </c>
      <c r="C19" s="115">
        <f t="shared" si="3"/>
        <v>0.19284723643225793</v>
      </c>
      <c r="D19" s="85">
        <v>1057.9</v>
      </c>
      <c r="E19" s="115">
        <f t="shared" si="0"/>
        <v>0.2050909231902602</v>
      </c>
      <c r="F19" s="124">
        <f t="shared" si="1"/>
        <v>209.70000000000005</v>
      </c>
      <c r="G19" s="126">
        <f t="shared" si="2"/>
        <v>0.24722942702192885</v>
      </c>
    </row>
    <row r="20" spans="1:7" ht="12.75">
      <c r="A20" s="91" t="s">
        <v>138</v>
      </c>
      <c r="B20" s="129">
        <v>831</v>
      </c>
      <c r="C20" s="115">
        <f t="shared" si="3"/>
        <v>0.18893663460882612</v>
      </c>
      <c r="D20" s="129">
        <v>1184</v>
      </c>
      <c r="E20" s="115">
        <f t="shared" si="0"/>
        <v>0.2295374355395293</v>
      </c>
      <c r="F20" s="124">
        <f t="shared" si="1"/>
        <v>353</v>
      </c>
      <c r="G20" s="126">
        <f t="shared" si="2"/>
        <v>0.4247894103489771</v>
      </c>
    </row>
    <row r="21" spans="1:7" s="96" customFormat="1" ht="12.75">
      <c r="A21" s="118" t="s">
        <v>139</v>
      </c>
      <c r="B21" s="155">
        <f>SUM(B15:B20)</f>
        <v>4398.3</v>
      </c>
      <c r="C21" s="120">
        <f t="shared" si="3"/>
        <v>1</v>
      </c>
      <c r="D21" s="155">
        <f>SUM(D15:D20)</f>
        <v>5158.2</v>
      </c>
      <c r="E21" s="120">
        <f t="shared" si="0"/>
        <v>1</v>
      </c>
      <c r="F21" s="136">
        <f t="shared" si="1"/>
        <v>759.8999999999996</v>
      </c>
      <c r="G21" s="137">
        <f t="shared" si="2"/>
        <v>0.1727712980015006</v>
      </c>
    </row>
    <row r="23" spans="1:5" ht="12.75">
      <c r="A23" s="90" t="s">
        <v>118</v>
      </c>
      <c r="B23" s="82">
        <v>39447</v>
      </c>
      <c r="C23" s="82">
        <v>39813</v>
      </c>
      <c r="D23" s="88" t="s">
        <v>109</v>
      </c>
      <c r="E23" s="83" t="s">
        <v>110</v>
      </c>
    </row>
    <row r="24" spans="1:5" s="96" customFormat="1" ht="12.75">
      <c r="A24" s="97" t="s">
        <v>119</v>
      </c>
      <c r="B24" s="98">
        <v>156.3</v>
      </c>
      <c r="C24" s="96">
        <v>186.2</v>
      </c>
      <c r="D24" s="131">
        <f>C24-B24</f>
        <v>29.899999999999977</v>
      </c>
      <c r="E24" s="130">
        <f>C24/B24-1</f>
        <v>0.19129878438899528</v>
      </c>
    </row>
    <row r="25" spans="1:5" ht="12.75">
      <c r="A25" s="91" t="s">
        <v>120</v>
      </c>
      <c r="B25" s="85">
        <v>453.4</v>
      </c>
      <c r="C25">
        <v>528.3</v>
      </c>
      <c r="D25" s="132">
        <f>C25-B25</f>
        <v>74.89999999999998</v>
      </c>
      <c r="E25" s="133">
        <f>C25/B25-1</f>
        <v>0.1651962946625496</v>
      </c>
    </row>
    <row r="26" spans="1:5" ht="12.75">
      <c r="A26" s="92" t="s">
        <v>121</v>
      </c>
      <c r="B26" s="117">
        <f>B24/B25</f>
        <v>0.34472871636524044</v>
      </c>
      <c r="C26" s="117">
        <f>C24/C25</f>
        <v>0.35245125875449557</v>
      </c>
      <c r="D26" s="149" t="s">
        <v>164</v>
      </c>
      <c r="E26" s="89"/>
    </row>
  </sheetData>
  <printOptions/>
  <pageMargins left="0.75" right="0.75" top="1" bottom="1" header="0.5" footer="0.5"/>
  <pageSetup orientation="portrait" paperSize="9"/>
  <ignoredErrors>
    <ignoredError sqref="B7 B14" formulaRange="1"/>
    <ignoredError sqref="C7 C14 C21:D21" formula="1"/>
    <ignoredError sqref="D7 D14" formula="1" formulaRange="1"/>
    <ignoredError sqref="C26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H15" sqref="H15"/>
    </sheetView>
  </sheetViews>
  <sheetFormatPr defaultColWidth="9.140625" defaultRowHeight="12.75"/>
  <cols>
    <col min="1" max="1" width="33.00390625" style="93" customWidth="1"/>
    <col min="2" max="2" width="13.57421875" style="0" customWidth="1"/>
    <col min="3" max="3" width="9.57421875" style="0" bestFit="1" customWidth="1"/>
    <col min="4" max="4" width="12.00390625" style="0" customWidth="1"/>
    <col min="5" max="6" width="8.8515625" style="0" bestFit="1" customWidth="1"/>
    <col min="7" max="7" width="8.57421875" style="0" bestFit="1" customWidth="1"/>
  </cols>
  <sheetData>
    <row r="2" spans="1:7" ht="12.75">
      <c r="A2" s="90" t="s">
        <v>122</v>
      </c>
      <c r="B2" s="82">
        <v>39447</v>
      </c>
      <c r="C2" s="88" t="s">
        <v>113</v>
      </c>
      <c r="D2" s="82">
        <v>39813</v>
      </c>
      <c r="E2" s="88" t="s">
        <v>113</v>
      </c>
      <c r="F2" s="88" t="s">
        <v>109</v>
      </c>
      <c r="G2" s="83" t="s">
        <v>110</v>
      </c>
    </row>
    <row r="3" spans="1:7" ht="12.75">
      <c r="A3" s="97" t="s">
        <v>114</v>
      </c>
      <c r="B3" s="98">
        <v>160.4</v>
      </c>
      <c r="C3" s="98"/>
      <c r="D3" s="143">
        <v>164.2</v>
      </c>
      <c r="E3" s="98"/>
      <c r="F3" s="131">
        <f>D3-B3</f>
        <v>3.799999999999983</v>
      </c>
      <c r="G3" s="130">
        <f>D3/B3-1</f>
        <v>0.023690773067331472</v>
      </c>
    </row>
    <row r="4" spans="1:7" ht="12.75">
      <c r="A4" s="91" t="s">
        <v>115</v>
      </c>
      <c r="B4" s="113">
        <v>-129.6</v>
      </c>
      <c r="C4" s="115">
        <f>B4/$B$3</f>
        <v>-0.8079800498753117</v>
      </c>
      <c r="D4" s="113">
        <v>-138.7</v>
      </c>
      <c r="E4" s="115">
        <f>D4/$D$3</f>
        <v>-0.8447015834348356</v>
      </c>
      <c r="F4" s="132">
        <f>D4-B4</f>
        <v>-9.099999999999994</v>
      </c>
      <c r="G4" s="133">
        <f>D4/B4-1</f>
        <v>0.07021604938271597</v>
      </c>
    </row>
    <row r="5" spans="1:7" ht="12.75">
      <c r="A5" s="91" t="s">
        <v>8</v>
      </c>
      <c r="B5" s="113">
        <v>-22.6</v>
      </c>
      <c r="C5" s="115">
        <f>B5/$B$3</f>
        <v>-0.14089775561097256</v>
      </c>
      <c r="D5" s="113">
        <v>-19.7</v>
      </c>
      <c r="E5" s="115">
        <f>D5/$D$3</f>
        <v>-0.11997563946406821</v>
      </c>
      <c r="F5" s="132">
        <f>D5-B5</f>
        <v>2.900000000000002</v>
      </c>
      <c r="G5" s="133">
        <f>D5/B5-1</f>
        <v>-0.12831858407079655</v>
      </c>
    </row>
    <row r="6" spans="1:7" s="96" customFormat="1" ht="12.75">
      <c r="A6" s="91" t="s">
        <v>11</v>
      </c>
      <c r="B6" s="129">
        <v>23</v>
      </c>
      <c r="C6" s="115">
        <f>B6/$B$3</f>
        <v>0.1433915211970075</v>
      </c>
      <c r="D6" s="114">
        <v>26.8</v>
      </c>
      <c r="E6" s="115">
        <f>D6/$D$3</f>
        <v>0.16321559074299635</v>
      </c>
      <c r="F6" s="132">
        <f>D6-B6</f>
        <v>3.8000000000000007</v>
      </c>
      <c r="G6" s="133">
        <f>D6/B6-1</f>
        <v>0.16521739130434776</v>
      </c>
    </row>
    <row r="7" spans="1:7" ht="12.75">
      <c r="A7" s="118" t="s">
        <v>116</v>
      </c>
      <c r="B7" s="121">
        <f>SUM(B3:B6)</f>
        <v>31.20000000000001</v>
      </c>
      <c r="C7" s="120">
        <f>B7/$B$3</f>
        <v>0.19451371571072323</v>
      </c>
      <c r="D7" s="121">
        <f>SUM(D3:D6)</f>
        <v>32.6</v>
      </c>
      <c r="E7" s="122">
        <f>D7/$D$3</f>
        <v>0.1985383678440926</v>
      </c>
      <c r="F7" s="136">
        <f>D7-B7</f>
        <v>1.3999999999999915</v>
      </c>
      <c r="G7" s="137">
        <f>D7/B7-1</f>
        <v>0.04487179487179449</v>
      </c>
    </row>
    <row r="10" spans="1:5" ht="12.75">
      <c r="A10" s="90" t="s">
        <v>108</v>
      </c>
      <c r="B10" s="82">
        <v>39447</v>
      </c>
      <c r="C10" s="82">
        <v>39813</v>
      </c>
      <c r="D10" s="88" t="s">
        <v>109</v>
      </c>
      <c r="E10" s="83" t="s">
        <v>110</v>
      </c>
    </row>
    <row r="11" spans="1:5" ht="12.75">
      <c r="A11" s="97" t="s">
        <v>140</v>
      </c>
      <c r="B11" s="85"/>
      <c r="C11" s="85"/>
      <c r="D11" s="85"/>
      <c r="E11" s="86"/>
    </row>
    <row r="12" spans="1:5" ht="12.75">
      <c r="A12" s="92" t="s">
        <v>141</v>
      </c>
      <c r="B12" s="87">
        <v>391.5</v>
      </c>
      <c r="C12" s="87">
        <v>422.6</v>
      </c>
      <c r="D12" s="125">
        <f>C12-B12</f>
        <v>31.100000000000023</v>
      </c>
      <c r="E12" s="127">
        <f>C12/B12-1</f>
        <v>0.0794380587484036</v>
      </c>
    </row>
    <row r="13" spans="1:5" ht="12.75">
      <c r="A13" s="97" t="s">
        <v>142</v>
      </c>
      <c r="B13" s="85"/>
      <c r="C13" s="85"/>
      <c r="D13" s="124"/>
      <c r="E13" s="126"/>
    </row>
    <row r="14" spans="1:5" ht="12.75">
      <c r="A14" s="91" t="s">
        <v>143</v>
      </c>
      <c r="B14" s="85">
        <v>319.1</v>
      </c>
      <c r="C14" s="85">
        <v>326.8</v>
      </c>
      <c r="D14" s="124">
        <f>C14-B14</f>
        <v>7.699999999999989</v>
      </c>
      <c r="E14" s="126">
        <f>C14/B14-1</f>
        <v>0.02413036665622048</v>
      </c>
    </row>
    <row r="15" spans="1:5" ht="12.75">
      <c r="A15" s="92" t="s">
        <v>144</v>
      </c>
      <c r="B15" s="87">
        <v>60</v>
      </c>
      <c r="C15" s="87">
        <v>64</v>
      </c>
      <c r="D15" s="141">
        <f>C15-B15</f>
        <v>4</v>
      </c>
      <c r="E15" s="127">
        <f>C15/B15-1</f>
        <v>0.06666666666666665</v>
      </c>
    </row>
    <row r="18" spans="1:5" ht="12.75">
      <c r="A18" s="90" t="s">
        <v>118</v>
      </c>
      <c r="B18" s="82">
        <v>39447</v>
      </c>
      <c r="C18" s="82">
        <v>39813</v>
      </c>
      <c r="D18" s="88" t="s">
        <v>109</v>
      </c>
      <c r="E18" s="83" t="s">
        <v>110</v>
      </c>
    </row>
    <row r="19" spans="1:5" ht="12.75">
      <c r="A19" s="97" t="s">
        <v>119</v>
      </c>
      <c r="B19" s="98">
        <v>31.2</v>
      </c>
      <c r="C19" s="96">
        <v>32.6</v>
      </c>
      <c r="D19" s="131">
        <f>C19-B19</f>
        <v>1.4000000000000021</v>
      </c>
      <c r="E19" s="130">
        <f>C19/B19-1</f>
        <v>0.044871794871794934</v>
      </c>
    </row>
    <row r="20" spans="1:5" ht="12.75">
      <c r="A20" s="91" t="s">
        <v>120</v>
      </c>
      <c r="B20" s="85">
        <v>453.4</v>
      </c>
      <c r="C20">
        <v>528.3</v>
      </c>
      <c r="D20" s="124">
        <f>C20-B20</f>
        <v>74.89999999999998</v>
      </c>
      <c r="E20" s="126">
        <f>C20/B20-1</f>
        <v>0.1651962946625496</v>
      </c>
    </row>
    <row r="21" spans="1:5" ht="12.75">
      <c r="A21" s="92" t="s">
        <v>121</v>
      </c>
      <c r="B21" s="117">
        <f>B19/B20</f>
        <v>0.06881340979267755</v>
      </c>
      <c r="C21" s="117">
        <f>C19/C20</f>
        <v>0.06170736324058301</v>
      </c>
      <c r="D21" s="140" t="s">
        <v>163</v>
      </c>
      <c r="E21" s="89"/>
    </row>
  </sheetData>
  <printOptions/>
  <pageMargins left="0.75" right="0.75" top="1" bottom="1" header="0.5" footer="0.5"/>
  <pageSetup orientation="portrait" paperSize="9"/>
  <ignoredErrors>
    <ignoredError sqref="B7 D7" formulaRange="1"/>
    <ignoredError sqref="C7" formula="1"/>
    <ignoredError sqref="E4:E7 C2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dcterms:created xsi:type="dcterms:W3CDTF">2008-08-08T14:48:29Z</dcterms:created>
  <dcterms:modified xsi:type="dcterms:W3CDTF">2009-03-24T11:47:32Z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